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\OneDrive\Área de Trabalho\DAVI G\"/>
    </mc:Choice>
  </mc:AlternateContent>
  <xr:revisionPtr revIDLastSave="0" documentId="13_ncr:1_{94AE98F4-DAAA-4BB8-A155-B32BA8F22BEA}" xr6:coauthVersionLast="38" xr6:coauthVersionMax="38" xr10:uidLastSave="{00000000-0000-0000-0000-000000000000}"/>
  <bookViews>
    <workbookView xWindow="0" yWindow="0" windowWidth="20490" windowHeight="8925" xr2:uid="{46E0DDB6-89C8-410F-AB62-8D12DB4C04E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" i="1" l="1"/>
  <c r="V5" i="1"/>
  <c r="V4" i="1"/>
  <c r="T6" i="1"/>
  <c r="T5" i="1"/>
  <c r="T4" i="1"/>
  <c r="X6" i="1" l="1"/>
  <c r="U6" i="1"/>
  <c r="X5" i="1"/>
  <c r="S5" i="1"/>
  <c r="U5" i="1" s="1"/>
  <c r="W6" i="1" s="1"/>
  <c r="X4" i="1"/>
  <c r="W4" i="1"/>
  <c r="S4" i="1"/>
  <c r="U4" i="1" s="1"/>
  <c r="W5" i="1" s="1"/>
  <c r="J6" i="1" l="1"/>
  <c r="J5" i="1"/>
  <c r="J4" i="1"/>
  <c r="G6" i="1"/>
  <c r="G5" i="1"/>
  <c r="G4" i="1"/>
  <c r="H6" i="1" l="1"/>
  <c r="I6" i="1" s="1"/>
  <c r="H5" i="1"/>
  <c r="I5" i="1" s="1"/>
  <c r="H4" i="1"/>
  <c r="I4" i="1" s="1"/>
  <c r="K4" i="1" l="1"/>
  <c r="K5" i="1"/>
  <c r="K6" i="1"/>
  <c r="N6" i="1"/>
  <c r="N5" i="1"/>
  <c r="N4" i="1"/>
  <c r="C6" i="1" l="1"/>
  <c r="C5" i="1"/>
  <c r="C4" i="1"/>
</calcChain>
</file>

<file path=xl/sharedStrings.xml><?xml version="1.0" encoding="utf-8"?>
<sst xmlns="http://schemas.openxmlformats.org/spreadsheetml/2006/main" count="26" uniqueCount="26">
  <si>
    <t xml:space="preserve">TRECHO </t>
  </si>
  <si>
    <t xml:space="preserve">COMPRIMENTO
(m) </t>
  </si>
  <si>
    <t>INFILTRAÇÃO
 (L/s.m)</t>
  </si>
  <si>
    <t>VAZÃO DE PROJETO 
(L/s)</t>
  </si>
  <si>
    <t xml:space="preserve">COTA 
MONTANTE 
</t>
  </si>
  <si>
    <t xml:space="preserve">COTA
 JUSANTE
</t>
  </si>
  <si>
    <t>DECLIVID. 
TERRENO
 (m/m)</t>
  </si>
  <si>
    <t>DECLIVIDADE
MINIMA COLETOR 
(m/m)</t>
  </si>
  <si>
    <t>DECLIVIDADE 
DE PROJETO
(m/m)</t>
  </si>
  <si>
    <t>COTA COLETOR 
MONTANTE</t>
  </si>
  <si>
    <t>COTA COLETOR
 JUSANTE</t>
  </si>
  <si>
    <t>PROFUND. 
COLETOR MONTANTE</t>
  </si>
  <si>
    <t xml:space="preserve">PROFUND.
 COLETOR JUSANTE </t>
  </si>
  <si>
    <r>
      <t>Qp/</t>
    </r>
    <r>
      <rPr>
        <sz val="11"/>
        <color theme="1"/>
        <rFont val="Stencil"/>
        <family val="5"/>
      </rPr>
      <t>√</t>
    </r>
    <r>
      <rPr>
        <sz val="11"/>
        <color theme="1"/>
        <rFont val="Calibri"/>
        <family val="2"/>
      </rPr>
      <t>Ip</t>
    </r>
  </si>
  <si>
    <t>DIÂMETRO
D  (m)</t>
  </si>
  <si>
    <t>LÂMINA 
LIQUIDA 
(y/d)</t>
  </si>
  <si>
    <r>
      <t>Vf/</t>
    </r>
    <r>
      <rPr>
        <sz val="11"/>
        <color theme="1"/>
        <rFont val="Stencil"/>
        <family val="5"/>
      </rPr>
      <t>√</t>
    </r>
    <r>
      <rPr>
        <sz val="11"/>
        <color theme="1"/>
        <rFont val="Calibri"/>
        <family val="2"/>
      </rPr>
      <t>Ip</t>
    </r>
  </si>
  <si>
    <t>BETA
(B)</t>
  </si>
  <si>
    <t>RAIO 
HIDRAULICO
(RH=BXD)</t>
  </si>
  <si>
    <t>PRESSÃO 
CRITICA
(Pa)</t>
  </si>
  <si>
    <t>VELOCID. 
CRITICA 
(m/s)</t>
  </si>
  <si>
    <t>VELOCID. 
FINAL
(m/s)</t>
  </si>
  <si>
    <t>TESTE
VELOCID.</t>
  </si>
  <si>
    <t>TESTE 
TENSÃO 
CRITICA
(NBR 9649)</t>
  </si>
  <si>
    <t>Fonte: os autores, 2018.</t>
  </si>
  <si>
    <t xml:space="preserve">Planilha de cálculo II - rede de esgotos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</si>
</sst>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tencil"/>
      <family val="5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/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6" fontId="0" fillId="0" borderId="1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3FF8-86BE-4B38-88EA-AC442C3B1739}">
  <dimension ref="A1:X10"/>
  <sheetViews>
    <sheetView tabSelected="1" workbookViewId="0">
      <selection sqref="A1:X1"/>
    </sheetView>
  </sheetViews>
  <sheetFormatPr defaultRowHeight="15" x14ac:dyDescent="0.25"/>
  <cols>
    <col min="2" max="2" width="10.28515625" customWidth="1"/>
  </cols>
  <sheetData>
    <row r="1" spans="1:24" ht="15.75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75" x14ac:dyDescent="0.25">
      <c r="A2" s="14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14" t="s">
        <v>13</v>
      </c>
      <c r="O2" s="8" t="s">
        <v>14</v>
      </c>
      <c r="P2" s="8" t="s">
        <v>15</v>
      </c>
      <c r="Q2" s="14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</row>
    <row r="3" spans="1:24" x14ac:dyDescent="0.25">
      <c r="A3" s="15"/>
      <c r="B3" s="1"/>
      <c r="C3" s="1">
        <v>5.0000000000000001E-4</v>
      </c>
      <c r="D3" s="2"/>
      <c r="E3" s="3"/>
      <c r="F3" s="3"/>
      <c r="G3" s="3"/>
      <c r="H3" s="3"/>
      <c r="I3" s="3"/>
      <c r="J3" s="9"/>
      <c r="K3" s="9"/>
      <c r="L3" s="9"/>
      <c r="M3" s="9"/>
      <c r="N3" s="3"/>
      <c r="O3" s="9"/>
      <c r="P3" s="3"/>
      <c r="Q3" s="9"/>
      <c r="R3" s="9"/>
      <c r="S3" s="3"/>
      <c r="T3" s="9"/>
      <c r="U3" s="3"/>
      <c r="V3" s="9"/>
      <c r="W3" s="3"/>
      <c r="X3" s="3"/>
    </row>
    <row r="4" spans="1:24" x14ac:dyDescent="0.25">
      <c r="A4" s="14">
        <v>1</v>
      </c>
      <c r="B4" s="4">
        <v>175</v>
      </c>
      <c r="C4" s="5">
        <f>$C$3*B4</f>
        <v>8.7500000000000008E-2</v>
      </c>
      <c r="D4" s="6">
        <v>12</v>
      </c>
      <c r="E4" s="6">
        <v>281</v>
      </c>
      <c r="F4" s="6">
        <v>279</v>
      </c>
      <c r="G4" s="5">
        <f>(E4-F4)/B4</f>
        <v>1.1428571428571429E-2</v>
      </c>
      <c r="H4" s="5">
        <f>0.0055*(D4^-0.47)</f>
        <v>1.7105962036243374E-3</v>
      </c>
      <c r="I4" s="5">
        <f>LARGE(G4:H4,1)</f>
        <v>1.1428571428571429E-2</v>
      </c>
      <c r="J4" s="12">
        <f>E4-$L$4</f>
        <v>279.5</v>
      </c>
      <c r="K4" s="12">
        <f>(((I4*B4)-J4)*-1)</f>
        <v>277.5</v>
      </c>
      <c r="L4" s="10">
        <v>1.5</v>
      </c>
      <c r="M4" s="10">
        <v>1.6</v>
      </c>
      <c r="N4" s="5">
        <f>(D4/1000)/SQRT(I4)</f>
        <v>0.11224972160321824</v>
      </c>
      <c r="O4" s="12">
        <v>0.15</v>
      </c>
      <c r="P4" s="6">
        <v>0.63800000000000001</v>
      </c>
      <c r="Q4" s="14">
        <v>9.41</v>
      </c>
      <c r="R4" s="12">
        <v>0.28499999999999998</v>
      </c>
      <c r="S4" s="5">
        <f>R4*O4</f>
        <v>4.2749999999999996E-2</v>
      </c>
      <c r="T4" s="12">
        <f>((1000*S4*I4)*10)</f>
        <v>4.8857142857142852</v>
      </c>
      <c r="U4" s="7">
        <f>6*(SQRT(9.81*S4))</f>
        <v>3.8855617354508731</v>
      </c>
      <c r="V4" s="10">
        <f>Q4*SQRT(I4)</f>
        <v>1.0059713145583655</v>
      </c>
      <c r="W4" s="7" t="str">
        <f>IF(V3&lt;=U3,"OK","RECALCULAR")</f>
        <v>OK</v>
      </c>
      <c r="X4" s="4" t="str">
        <f>IF(T4&gt;=1,"OK","RECALCULAR")</f>
        <v>OK</v>
      </c>
    </row>
    <row r="5" spans="1:24" x14ac:dyDescent="0.25">
      <c r="A5" s="14">
        <v>2</v>
      </c>
      <c r="B5" s="4">
        <v>143</v>
      </c>
      <c r="C5" s="5">
        <f>$C$3*B5</f>
        <v>7.1500000000000008E-2</v>
      </c>
      <c r="D5" s="6">
        <v>56.41</v>
      </c>
      <c r="E5" s="6">
        <v>281</v>
      </c>
      <c r="F5" s="6">
        <v>279</v>
      </c>
      <c r="G5" s="5">
        <f>(E5-F5)/B5</f>
        <v>1.3986013986013986E-2</v>
      </c>
      <c r="H5" s="5">
        <f>0.0055*(D5^-0.47)</f>
        <v>8.2646662950975074E-4</v>
      </c>
      <c r="I5" s="5">
        <f>LARGE(G5:H5,1)</f>
        <v>1.3986013986013986E-2</v>
      </c>
      <c r="J5" s="12">
        <f>E5-$L$5</f>
        <v>279.5</v>
      </c>
      <c r="K5" s="12">
        <f>(((I5*B5)-J5)*-1)</f>
        <v>277.5</v>
      </c>
      <c r="L5" s="10">
        <v>1.5</v>
      </c>
      <c r="M5" s="10">
        <v>1.6</v>
      </c>
      <c r="N5" s="5">
        <f>(D5/1000)/SQRT(I5)</f>
        <v>0.47698983128574135</v>
      </c>
      <c r="O5" s="12">
        <v>0.25</v>
      </c>
      <c r="P5" s="6">
        <v>0.67800000000000005</v>
      </c>
      <c r="Q5" s="14">
        <v>13.45</v>
      </c>
      <c r="R5" s="12">
        <v>0.29299999999999998</v>
      </c>
      <c r="S5" s="5">
        <f>R5*O5</f>
        <v>7.3249999999999996E-2</v>
      </c>
      <c r="T5" s="12">
        <f>((1000*S5*I5)*10)</f>
        <v>10.244755244755243</v>
      </c>
      <c r="U5" s="7">
        <f>6*(SQRT(9.81*S5))</f>
        <v>5.086154736143996</v>
      </c>
      <c r="V5" s="10">
        <f>Q5*SQRT(I5)</f>
        <v>1.5906303452106321</v>
      </c>
      <c r="W5" s="7" t="str">
        <f>IF(V4&lt;=U4,"OK","RECALCULAR")</f>
        <v>OK</v>
      </c>
      <c r="X5" s="4" t="str">
        <f>IF(T5&gt;=1,"OK","RECALCULAR")</f>
        <v>OK</v>
      </c>
    </row>
    <row r="6" spans="1:24" x14ac:dyDescent="0.25">
      <c r="A6" s="14">
        <v>3</v>
      </c>
      <c r="B6" s="4">
        <v>190</v>
      </c>
      <c r="C6" s="5">
        <f>$C$3*B6</f>
        <v>9.5000000000000001E-2</v>
      </c>
      <c r="D6" s="6">
        <v>101.48</v>
      </c>
      <c r="E6" s="6">
        <v>280</v>
      </c>
      <c r="F6" s="6">
        <v>279</v>
      </c>
      <c r="G6" s="5">
        <f>(E6-F6)/B6</f>
        <v>5.263157894736842E-3</v>
      </c>
      <c r="H6" s="5">
        <f>0.0055*(D6^-0.47)</f>
        <v>6.2713909359652005E-4</v>
      </c>
      <c r="I6" s="5">
        <f>LARGE(G6:H6,1)</f>
        <v>5.263157894736842E-3</v>
      </c>
      <c r="J6" s="12">
        <f>E6-$L$6</f>
        <v>278.5</v>
      </c>
      <c r="K6" s="12">
        <f>(((I6*B6)-J6)*-1)</f>
        <v>277.5</v>
      </c>
      <c r="L6" s="10">
        <v>1.5</v>
      </c>
      <c r="M6" s="10">
        <v>1.6</v>
      </c>
      <c r="N6" s="5">
        <f>(D6/1000)/SQRT(I6)</f>
        <v>1.3988052673621159</v>
      </c>
      <c r="O6" s="12">
        <v>0.35</v>
      </c>
      <c r="P6" s="6">
        <v>0.78300000000000003</v>
      </c>
      <c r="Q6" s="14">
        <v>17.25</v>
      </c>
      <c r="R6" s="12">
        <v>0.30399999999999999</v>
      </c>
      <c r="S6" s="5">
        <v>0.1323</v>
      </c>
      <c r="T6" s="12">
        <f>((1000*S6*I6)*10)</f>
        <v>6.9631578947368418</v>
      </c>
      <c r="U6" s="7">
        <f>6*(SQRT(9.81*S6))</f>
        <v>6.8354274189694975</v>
      </c>
      <c r="V6" s="10">
        <f>Q6*SQRT(I6)</f>
        <v>1.25144653143977</v>
      </c>
      <c r="W6" s="7" t="str">
        <f>IF(V5&lt;=U5,"OK","RECALCULAR")</f>
        <v>OK</v>
      </c>
      <c r="X6" s="4" t="str">
        <f>IF(T6&gt;=1,"OK","RECALCULAR")</f>
        <v>OK</v>
      </c>
    </row>
    <row r="7" spans="1:24" x14ac:dyDescent="0.25">
      <c r="A7" s="19" t="s">
        <v>24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1"/>
    </row>
    <row r="9" spans="1:24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1"/>
    </row>
    <row r="10" spans="1:24" ht="15.75" x14ac:dyDescent="0.25">
      <c r="A10" s="13"/>
      <c r="B10" s="13"/>
      <c r="C10" s="13"/>
    </row>
  </sheetData>
  <mergeCells count="4">
    <mergeCell ref="A9:N9"/>
    <mergeCell ref="A8:N8"/>
    <mergeCell ref="A1:X1"/>
    <mergeCell ref="A7:X7"/>
  </mergeCells>
  <pageMargins left="0.22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silva</dc:creator>
  <cp:lastModifiedBy>renata silva</cp:lastModifiedBy>
  <cp:lastPrinted>2018-11-25T11:21:35Z</cp:lastPrinted>
  <dcterms:created xsi:type="dcterms:W3CDTF">2018-11-05T14:44:12Z</dcterms:created>
  <dcterms:modified xsi:type="dcterms:W3CDTF">2018-11-25T11:21:39Z</dcterms:modified>
</cp:coreProperties>
</file>