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EstaPasta_de_trabalho" defaultThemeVersion="124226"/>
  <bookViews>
    <workbookView xWindow="10305" yWindow="-15" windowWidth="10140" windowHeight="8250"/>
  </bookViews>
  <sheets>
    <sheet name="Planilha orçamentária" sheetId="1" r:id="rId1"/>
    <sheet name="Memória de cálculo" sheetId="2" r:id="rId2"/>
    <sheet name="Tabela Aço" sheetId="3" r:id="rId3"/>
  </sheets>
  <definedNames>
    <definedName name="_xlnm.Print_Titles" localSheetId="0">'Planilha orçamentária'!$6:$6</definedName>
  </definedNames>
  <calcPr calcId="124519"/>
</workbook>
</file>

<file path=xl/calcChain.xml><?xml version="1.0" encoding="utf-8"?>
<calcChain xmlns="http://schemas.openxmlformats.org/spreadsheetml/2006/main">
  <c r="H107" i="1"/>
  <c r="H106"/>
  <c r="H105"/>
  <c r="H104"/>
  <c r="H103"/>
  <c r="H102"/>
  <c r="H101"/>
  <c r="H100"/>
  <c r="H99"/>
  <c r="H98"/>
  <c r="H97"/>
  <c r="H96"/>
  <c r="H95"/>
  <c r="H94"/>
  <c r="H93"/>
  <c r="H92"/>
  <c r="H91"/>
  <c r="H90"/>
  <c r="H89"/>
  <c r="H88"/>
  <c r="H87"/>
  <c r="H86"/>
  <c r="H85"/>
  <c r="H84"/>
  <c r="F83"/>
  <c r="H83" s="1"/>
  <c r="H82"/>
  <c r="H81"/>
  <c r="H80"/>
  <c r="H32"/>
  <c r="H70"/>
  <c r="H69"/>
  <c r="H79" l="1"/>
  <c r="H78"/>
  <c r="H77"/>
  <c r="H76"/>
  <c r="H75"/>
  <c r="H74"/>
  <c r="H73"/>
  <c r="H72"/>
  <c r="H71"/>
  <c r="H68"/>
  <c r="H67"/>
  <c r="H66"/>
  <c r="H65"/>
  <c r="H64"/>
  <c r="H63"/>
  <c r="H62"/>
  <c r="H61"/>
  <c r="H60"/>
  <c r="H59"/>
  <c r="H58"/>
  <c r="H57"/>
  <c r="H56"/>
  <c r="H55"/>
  <c r="H54"/>
  <c r="H53" l="1"/>
  <c r="G72" i="2" l="1"/>
  <c r="F34" i="1" s="1"/>
  <c r="H34" s="1"/>
  <c r="E66" i="2"/>
  <c r="F66" s="1"/>
  <c r="F24" i="1" s="1"/>
  <c r="F59" i="2"/>
  <c r="F57"/>
  <c r="E56"/>
  <c r="F56" s="1"/>
  <c r="F29" i="1" s="1"/>
  <c r="H29" s="1"/>
  <c r="F32" i="2"/>
  <c r="F30"/>
  <c r="E29"/>
  <c r="F29" s="1"/>
  <c r="F15" i="1" s="1"/>
  <c r="H15" s="1"/>
  <c r="D51" i="2"/>
  <c r="F31" i="1" s="1"/>
  <c r="H31" s="1"/>
  <c r="E61" i="2"/>
  <c r="F61" s="1"/>
  <c r="F26" i="1" s="1"/>
  <c r="E62" i="2"/>
  <c r="F62" s="1"/>
  <c r="F27" i="1" s="1"/>
  <c r="E64" i="2"/>
  <c r="F64" s="1"/>
  <c r="F22" i="1" s="1"/>
  <c r="H22" s="1"/>
  <c r="E54" i="2"/>
  <c r="F54" s="1"/>
  <c r="F20" i="1" s="1"/>
  <c r="E42" i="2"/>
  <c r="E44"/>
  <c r="F44" s="1"/>
  <c r="E46"/>
  <c r="F46" s="1"/>
  <c r="F23" i="1" s="1"/>
  <c r="H23" s="1"/>
  <c r="E48" i="2"/>
  <c r="F25" i="1" s="1"/>
  <c r="H25" s="1"/>
  <c r="E40" i="2"/>
  <c r="F21" i="1" s="1"/>
  <c r="H21" s="1"/>
  <c r="F28" l="1"/>
  <c r="H28" s="1"/>
  <c r="F16"/>
  <c r="H16" s="1"/>
  <c r="F30"/>
  <c r="H30" s="1"/>
  <c r="B34" i="2"/>
  <c r="D34" s="1"/>
  <c r="F17" i="1" s="1"/>
  <c r="H17" s="1"/>
  <c r="D36" i="2"/>
  <c r="F14" i="1" s="1"/>
  <c r="H14" s="1"/>
  <c r="H26" i="2"/>
  <c r="G26"/>
  <c r="H24"/>
  <c r="G24"/>
  <c r="G21"/>
  <c r="F18" i="1" s="1"/>
  <c r="H18" s="1"/>
  <c r="G18" i="2"/>
  <c r="F13" i="1" s="1"/>
  <c r="H13" s="1"/>
  <c r="G15" i="2"/>
  <c r="F10" i="1" s="1"/>
  <c r="G12" i="2"/>
  <c r="F11" i="1" s="1"/>
  <c r="G9" i="2"/>
  <c r="F9" i="1" s="1"/>
  <c r="I26" i="2" l="1"/>
  <c r="B102" l="1"/>
  <c r="H10" i="1" l="1"/>
  <c r="H26"/>
  <c r="B104" i="2"/>
  <c r="G98"/>
  <c r="F41" i="1" s="1"/>
  <c r="H41" s="1"/>
  <c r="F94" i="2"/>
  <c r="E94"/>
  <c r="D94"/>
  <c r="C94"/>
  <c r="B94"/>
  <c r="F92"/>
  <c r="E92"/>
  <c r="D92"/>
  <c r="C92"/>
  <c r="B92"/>
  <c r="G94" l="1"/>
  <c r="F47" i="1" s="1"/>
  <c r="G92" i="2"/>
  <c r="B106" s="1"/>
  <c r="F50" i="1" l="1"/>
  <c r="H50" s="1"/>
  <c r="F51"/>
  <c r="H51" s="1"/>
  <c r="F52"/>
  <c r="H52" s="1"/>
  <c r="F90" i="2"/>
  <c r="E90"/>
  <c r="D90"/>
  <c r="C90"/>
  <c r="B90"/>
  <c r="G90" l="1"/>
  <c r="F46" i="1" s="1"/>
  <c r="B86" i="2"/>
  <c r="B82"/>
  <c r="B80"/>
  <c r="B84" l="1"/>
  <c r="G84" s="1"/>
  <c r="B88" l="1"/>
  <c r="H84"/>
  <c r="H46" i="1"/>
  <c r="H47"/>
  <c r="G104" i="2" l="1"/>
  <c r="G102"/>
  <c r="F48" i="1" s="1"/>
  <c r="G100" i="2"/>
  <c r="G96"/>
  <c r="G78"/>
  <c r="G76"/>
  <c r="G88"/>
  <c r="G86"/>
  <c r="G82"/>
  <c r="G80"/>
  <c r="H33" i="1"/>
  <c r="F44" l="1"/>
  <c r="H44" s="1"/>
  <c r="F38"/>
  <c r="H38" s="1"/>
  <c r="F49"/>
  <c r="H49" s="1"/>
  <c r="F37"/>
  <c r="H37" s="1"/>
  <c r="F43"/>
  <c r="H43" s="1"/>
  <c r="F40"/>
  <c r="H40" s="1"/>
  <c r="F39"/>
  <c r="H39" s="1"/>
  <c r="H48"/>
  <c r="H94" i="2"/>
  <c r="H20" i="1"/>
  <c r="H9"/>
  <c r="H11"/>
  <c r="H86" i="2"/>
  <c r="H80"/>
  <c r="H76"/>
  <c r="H27" i="1"/>
  <c r="I24" i="2"/>
  <c r="F12" i="1" l="1"/>
  <c r="H12" s="1"/>
  <c r="H45"/>
  <c r="F42"/>
  <c r="H42" s="1"/>
  <c r="H36" s="1"/>
  <c r="H24"/>
  <c r="H35" l="1"/>
  <c r="H19"/>
  <c r="H8"/>
  <c r="H108" l="1"/>
  <c r="H5" s="1"/>
</calcChain>
</file>

<file path=xl/comments1.xml><?xml version="1.0" encoding="utf-8"?>
<comments xmlns="http://schemas.openxmlformats.org/spreadsheetml/2006/main">
  <authors>
    <author>Tharges</author>
  </authors>
  <commentList>
    <comment ref="A22" authorId="0">
      <text>
        <r>
          <rPr>
            <b/>
            <sz val="9"/>
            <color indexed="81"/>
            <rFont val="Tahoma"/>
            <charset val="1"/>
          </rPr>
          <t>Tharges:</t>
        </r>
        <r>
          <rPr>
            <sz val="9"/>
            <color indexed="81"/>
            <rFont val="Tahoma"/>
            <charset val="1"/>
          </rPr>
          <t xml:space="preserve">
reforço da janela</t>
        </r>
      </text>
    </comment>
    <comment ref="A24" authorId="0">
      <text>
        <r>
          <rPr>
            <b/>
            <sz val="9"/>
            <color indexed="81"/>
            <rFont val="Tahoma"/>
            <charset val="1"/>
          </rPr>
          <t>Tharges:</t>
        </r>
        <r>
          <rPr>
            <sz val="9"/>
            <color indexed="81"/>
            <rFont val="Tahoma"/>
            <charset val="1"/>
          </rPr>
          <t xml:space="preserve">
REFORÇO DA PORTA</t>
        </r>
      </text>
    </comment>
    <comment ref="A27" authorId="0">
      <text>
        <r>
          <rPr>
            <b/>
            <sz val="9"/>
            <color indexed="81"/>
            <rFont val="Tahoma"/>
            <charset val="1"/>
          </rPr>
          <t>Tharges:</t>
        </r>
        <r>
          <rPr>
            <sz val="9"/>
            <color indexed="81"/>
            <rFont val="Tahoma"/>
            <charset val="1"/>
          </rPr>
          <t xml:space="preserve">
CONTRA VERGA DIAMETRO 4,2mm</t>
        </r>
      </text>
    </comment>
    <comment ref="A29" authorId="0">
      <text>
        <r>
          <rPr>
            <b/>
            <sz val="9"/>
            <color indexed="81"/>
            <rFont val="Tahoma"/>
            <charset val="1"/>
          </rPr>
          <t>Tharges:</t>
        </r>
        <r>
          <rPr>
            <sz val="9"/>
            <color indexed="81"/>
            <rFont val="Tahoma"/>
            <charset val="1"/>
          </rPr>
          <t xml:space="preserve">
diametro 6,3 mm viga superior</t>
        </r>
      </text>
    </comment>
    <comment ref="A30" authorId="0">
      <text>
        <r>
          <rPr>
            <b/>
            <sz val="9"/>
            <color indexed="81"/>
            <rFont val="Tahoma"/>
            <charset val="1"/>
          </rPr>
          <t>Tharges:</t>
        </r>
        <r>
          <rPr>
            <sz val="9"/>
            <color indexed="81"/>
            <rFont val="Tahoma"/>
            <charset val="1"/>
          </rPr>
          <t xml:space="preserve">
diametro 5,0mm da viga superior</t>
        </r>
      </text>
    </comment>
    <comment ref="C42" authorId="0">
      <text>
        <r>
          <rPr>
            <b/>
            <sz val="9"/>
            <color indexed="81"/>
            <rFont val="Tahoma"/>
            <charset val="1"/>
          </rPr>
          <t>Tharges:</t>
        </r>
        <r>
          <rPr>
            <sz val="9"/>
            <color indexed="81"/>
            <rFont val="Tahoma"/>
            <charset val="1"/>
          </rPr>
          <t xml:space="preserve">
INTERNO E EXTERNO
</t>
        </r>
      </text>
    </comment>
    <comment ref="C43" authorId="0">
      <text>
        <r>
          <rPr>
            <b/>
            <sz val="9"/>
            <color indexed="81"/>
            <rFont val="Tahoma"/>
            <charset val="1"/>
          </rPr>
          <t>Tharges:</t>
        </r>
        <r>
          <rPr>
            <sz val="9"/>
            <color indexed="81"/>
            <rFont val="Tahoma"/>
            <charset val="1"/>
          </rPr>
          <t xml:space="preserve">
PAREDE EXTERNA</t>
        </r>
      </text>
    </comment>
    <comment ref="C44" authorId="0">
      <text>
        <r>
          <rPr>
            <b/>
            <sz val="9"/>
            <color indexed="81"/>
            <rFont val="Tahoma"/>
            <charset val="1"/>
          </rPr>
          <t>Tharges:</t>
        </r>
        <r>
          <rPr>
            <sz val="9"/>
            <color indexed="81"/>
            <rFont val="Tahoma"/>
            <charset val="1"/>
          </rPr>
          <t xml:space="preserve">
PAREDE INTERNA</t>
        </r>
      </text>
    </comment>
  </commentList>
</comments>
</file>

<file path=xl/comments2.xml><?xml version="1.0" encoding="utf-8"?>
<comments xmlns="http://schemas.openxmlformats.org/spreadsheetml/2006/main">
  <authors>
    <author>Tharges</author>
  </authors>
  <commentList>
    <comment ref="A7" authorId="0">
      <text>
        <r>
          <rPr>
            <b/>
            <sz val="9"/>
            <color indexed="81"/>
            <rFont val="Tahoma"/>
            <charset val="1"/>
          </rPr>
          <t>Tharges:</t>
        </r>
        <r>
          <rPr>
            <sz val="9"/>
            <color indexed="81"/>
            <rFont val="Tahoma"/>
            <charset val="1"/>
          </rPr>
          <t xml:space="preserve">
considerar revestimento com lona
</t>
        </r>
      </text>
    </comment>
    <comment ref="A60" authorId="0">
      <text>
        <r>
          <rPr>
            <b/>
            <sz val="9"/>
            <color indexed="81"/>
            <rFont val="Tahoma"/>
            <charset val="1"/>
          </rPr>
          <t>Tharges:</t>
        </r>
        <r>
          <rPr>
            <sz val="9"/>
            <color indexed="81"/>
            <rFont val="Tahoma"/>
            <charset val="1"/>
          </rPr>
          <t xml:space="preserve">
contraverga da janela e da porta
</t>
        </r>
      </text>
    </comment>
    <comment ref="F71" authorId="0">
      <text>
        <r>
          <rPr>
            <b/>
            <sz val="9"/>
            <color indexed="81"/>
            <rFont val="Tahoma"/>
            <charset val="1"/>
          </rPr>
          <t>Tharges:</t>
        </r>
        <r>
          <rPr>
            <sz val="9"/>
            <color indexed="81"/>
            <rFont val="Tahoma"/>
            <charset val="1"/>
          </rPr>
          <t xml:space="preserve">
dimenção do tijolo</t>
        </r>
      </text>
    </comment>
    <comment ref="A83" authorId="0">
      <text>
        <r>
          <rPr>
            <b/>
            <sz val="9"/>
            <color indexed="81"/>
            <rFont val="Tahoma"/>
            <family val="2"/>
          </rPr>
          <t>Tharges:</t>
        </r>
        <r>
          <rPr>
            <sz val="9"/>
            <color indexed="81"/>
            <rFont val="Tahoma"/>
            <family val="2"/>
          </rPr>
          <t xml:space="preserve">
exceto para áreas molhadas  (cozinha, á. Serv, w.c.)</t>
        </r>
      </text>
    </comment>
    <comment ref="A89" authorId="0">
      <text>
        <r>
          <rPr>
            <b/>
            <sz val="9"/>
            <color indexed="81"/>
            <rFont val="Tahoma"/>
            <family val="2"/>
          </rPr>
          <t>Tharges: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91" authorId="0">
      <text>
        <r>
          <rPr>
            <b/>
            <sz val="9"/>
            <color indexed="81"/>
            <rFont val="Tahoma"/>
            <family val="2"/>
          </rPr>
          <t>Tharges: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93" authorId="0">
      <text>
        <r>
          <rPr>
            <b/>
            <sz val="9"/>
            <color indexed="81"/>
            <rFont val="Tahoma"/>
            <family val="2"/>
          </rPr>
          <t>Tharges: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<sst xmlns="http://schemas.openxmlformats.org/spreadsheetml/2006/main" count="601" uniqueCount="331">
  <si>
    <t>ITEM</t>
  </si>
  <si>
    <t>COD.</t>
  </si>
  <si>
    <t>QNT.</t>
  </si>
  <si>
    <t>m²</t>
  </si>
  <si>
    <t>1. Serviços Preliminares</t>
  </si>
  <si>
    <t>Área</t>
  </si>
  <si>
    <t>UNID.</t>
  </si>
  <si>
    <t>m</t>
  </si>
  <si>
    <t>FUNDAÇÕES</t>
  </si>
  <si>
    <t>01.</t>
  </si>
  <si>
    <t>02.</t>
  </si>
  <si>
    <t>02.01</t>
  </si>
  <si>
    <t>m³</t>
  </si>
  <si>
    <t>02.02</t>
  </si>
  <si>
    <t>03.01</t>
  </si>
  <si>
    <t>03.02</t>
  </si>
  <si>
    <t>2. Fundações</t>
  </si>
  <si>
    <t>Escavação</t>
  </si>
  <si>
    <t>Prof.</t>
  </si>
  <si>
    <t>Larg.</t>
  </si>
  <si>
    <t>Comp.</t>
  </si>
  <si>
    <t>Volume</t>
  </si>
  <si>
    <t>Altura</t>
  </si>
  <si>
    <t>Ferragens</t>
  </si>
  <si>
    <t>Nº barras</t>
  </si>
  <si>
    <t>CA 25</t>
  </si>
  <si>
    <t>Caracteristicas de massa e seção:</t>
  </si>
  <si>
    <t>Dobramento em obra:</t>
  </si>
  <si>
    <t>CA</t>
  </si>
  <si>
    <t>Bitola (mm)</t>
  </si>
  <si>
    <t>Massa Nominal (kg/m)</t>
  </si>
  <si>
    <t>Tolerância (%)</t>
  </si>
  <si>
    <t>Seção Nominal (mm2)</t>
  </si>
  <si>
    <t>Diâmetro(ø) dos Pinos de Dobramento (mm)</t>
  </si>
  <si>
    <t>±10</t>
  </si>
  <si>
    <t>± 6</t>
  </si>
  <si>
    <t>CA 50</t>
  </si>
  <si>
    <t>CA 60</t>
  </si>
  <si>
    <t>Comp. T</t>
  </si>
  <si>
    <t>P. Nom.</t>
  </si>
  <si>
    <t>P. Total</t>
  </si>
  <si>
    <t>kg</t>
  </si>
  <si>
    <t>Reaterro</t>
  </si>
  <si>
    <t>Nivelamento de piso</t>
  </si>
  <si>
    <t>Vedação</t>
  </si>
  <si>
    <t>Paredes</t>
  </si>
  <si>
    <t>Tijolo</t>
  </si>
  <si>
    <t>Cobrimento</t>
  </si>
  <si>
    <t>Reboco interno</t>
  </si>
  <si>
    <t>Pintura interna</t>
  </si>
  <si>
    <t>Rodapé</t>
  </si>
  <si>
    <t>Comprimento (ml)</t>
  </si>
  <si>
    <t xml:space="preserve">Parede </t>
  </si>
  <si>
    <t>Área Vão</t>
  </si>
  <si>
    <t>Chapisco interno da parede</t>
  </si>
  <si>
    <t>Chapisco externo da parede</t>
  </si>
  <si>
    <t>Comprimento</t>
  </si>
  <si>
    <t>Metro</t>
  </si>
  <si>
    <t>Cerâmica do piso</t>
  </si>
  <si>
    <t>Conta piso (concreto  magro)</t>
  </si>
  <si>
    <t>Cerâmica parede do banheiro</t>
  </si>
  <si>
    <t>Cerâmica parede da cozinha</t>
  </si>
  <si>
    <t>TOTAL</t>
  </si>
  <si>
    <t>Traço</t>
  </si>
  <si>
    <t>Soleiras</t>
  </si>
  <si>
    <t>3. Supra Estrutura</t>
  </si>
  <si>
    <t>4. Alvenaria</t>
  </si>
  <si>
    <t>Data base: SINAPI agosto/2016</t>
  </si>
  <si>
    <t>02.03</t>
  </si>
  <si>
    <t>02.05</t>
  </si>
  <si>
    <t>PREPARO DE FUNDO DE VALA COM LARGURA MENOR QUE 1,5 M, EM LOCAL COM NÍVEL BAIXO DE INTERFERÊNCIA. AF_06/2016</t>
  </si>
  <si>
    <t>Kg</t>
  </si>
  <si>
    <t>03.</t>
  </si>
  <si>
    <t>Concreto Estrutural 20Mpa</t>
  </si>
  <si>
    <t>MEMÓRIA DE CÁLCULO</t>
  </si>
  <si>
    <t>ALVENARIA</t>
  </si>
  <si>
    <t>04.</t>
  </si>
  <si>
    <t>CONTRAPISO EM ARGAMASSA TRAÇO 1:4 (CIMENTO E AREIA), PREPARO MANUAL, APLICADO EM ÁREAS SECAS SOBRE LAJE, ADERIDO, ESPESSURA 4CM.</t>
  </si>
  <si>
    <t>APLICAÇÃO DE FUNDO SELADOR ACRÍLICO EM PAREDES, UMA DEMÃO. AF_06/2014</t>
  </si>
  <si>
    <t>PAREDE</t>
  </si>
  <si>
    <t>PISO E TETO</t>
  </si>
  <si>
    <t>Área W.C.</t>
  </si>
  <si>
    <t>CUSTO UNITÁRIO</t>
  </si>
  <si>
    <t>CUSTO TOTAL</t>
  </si>
  <si>
    <t>06.</t>
  </si>
  <si>
    <t>Pintura externa</t>
  </si>
  <si>
    <t>Área Q.</t>
  </si>
  <si>
    <t>Area total</t>
  </si>
  <si>
    <t>SERVIÇOS PRELIMINARES</t>
  </si>
  <si>
    <t>02.06</t>
  </si>
  <si>
    <t>02.08</t>
  </si>
  <si>
    <t>02.09</t>
  </si>
  <si>
    <t>02.10</t>
  </si>
  <si>
    <t>03.04</t>
  </si>
  <si>
    <t>03.05</t>
  </si>
  <si>
    <t>03.06</t>
  </si>
  <si>
    <t>03.09</t>
  </si>
  <si>
    <t>04.01</t>
  </si>
  <si>
    <t>CUSTO ESTIMADO</t>
  </si>
  <si>
    <t>Perímetro</t>
  </si>
  <si>
    <t>1:2:2</t>
  </si>
  <si>
    <t>1,0 cm</t>
  </si>
  <si>
    <t>Emboço externo</t>
  </si>
  <si>
    <t>Emboço interno</t>
  </si>
  <si>
    <t>Cerâmica parede  á. Serv.</t>
  </si>
  <si>
    <t>CONCRETO FCK = 20MPA, TRAÇO 1:2,7:3 (CIMENTO/ AREIA MÉDIA/ BRITA 1) PREPARO MECÂNICO COM BETONEIRA 400 L. AF_07/2016</t>
  </si>
  <si>
    <t>Ø 6,3mm - CA50</t>
  </si>
  <si>
    <t>Ø 12,5mm - CA50</t>
  </si>
  <si>
    <t>REATERRO MANUAL APILOADO COM SOQUETE. AF_10/2017</t>
  </si>
  <si>
    <t>SOLEIRA DE MARMORE BRANCO, LARGURA 15CM, ESPESSURA 3CM, ASSENTADA SOBRE ARGAMASSA TRACO 1:4 (CIMENTO E AREIA)</t>
  </si>
  <si>
    <t>88649 RODAPÉ CERÂMICO DE 7CM DE ALTURA COM PLACAS TIPO ESMALTADA EXTRA DE DIMENSÕES 60X60CM. AF_06/2014</t>
  </si>
  <si>
    <t>APLICAÇÃO MANUAL DE PINTURA COM TINTA LÁTEX ACRÍLICA EM PAREDES, DUAS DEMÃOS. AF_06/2014</t>
  </si>
  <si>
    <t>APLICAÇÃO MANUAL DE PINTURA COM TINTA LÁTEX PVA EM PAREDES, DUAS DEMÃOS. AF_06/2014</t>
  </si>
  <si>
    <t>REVESTIMENTO CERÂMICO PARA PISO COM PLACAS TIPO ESMALTADA EXTRA DE DIMENSÕES 60X60 CM APLICADA EM AMBIENTES DE ÁREA MAIOR QUE 10 M2. AF_06/2014</t>
  </si>
  <si>
    <t>APLICAÇÃO DE FUNDO SELADOR ACRÍLICO EM TETO, UMA DEMÃO. AF_06/2014</t>
  </si>
  <si>
    <t>APLICAÇÃO E LIXAMENTO DE MASSA LÁTEX EM TETO, UMA DEMÃO. AF_06/2014</t>
  </si>
  <si>
    <t>APLICAÇÃO MANUAL DE PINTURA COM TINTA LÁTEX PVA EM TETO, DUAS DEMÃOS.AF_06/2014</t>
  </si>
  <si>
    <t>Teto</t>
  </si>
  <si>
    <t xml:space="preserve">área </t>
  </si>
  <si>
    <t>Sapata Corrida</t>
  </si>
  <si>
    <t>Seção</t>
  </si>
  <si>
    <t>Lona prete para impermeabilização</t>
  </si>
  <si>
    <t>Fornecimento de lona</t>
  </si>
  <si>
    <t>Comp. Total</t>
  </si>
  <si>
    <t xml:space="preserve"> Regularização da vala</t>
  </si>
  <si>
    <t>vala</t>
  </si>
  <si>
    <t>Base</t>
  </si>
  <si>
    <t>Sapata corrida</t>
  </si>
  <si>
    <t>Lados</t>
  </si>
  <si>
    <t>Armadura inf. Longitudinal</t>
  </si>
  <si>
    <t>Armadura inf. Transversal</t>
  </si>
  <si>
    <t>Fiadas de bloco preenchidos da fundação</t>
  </si>
  <si>
    <t>Ø 5,0mm - CA50</t>
  </si>
  <si>
    <t>Armadura Longitudinal</t>
  </si>
  <si>
    <t>Armadura Transversal</t>
  </si>
  <si>
    <t>Alvenaria Estrutural</t>
  </si>
  <si>
    <t>Comp. T.</t>
  </si>
  <si>
    <t>Armação Vertical</t>
  </si>
  <si>
    <t>Ferragem</t>
  </si>
  <si>
    <t>Grauteamento</t>
  </si>
  <si>
    <t>Área seção</t>
  </si>
  <si>
    <t>Alltura</t>
  </si>
  <si>
    <t>Pontos</t>
  </si>
  <si>
    <t>Contra-verga da porta</t>
  </si>
  <si>
    <t xml:space="preserve">Pontos </t>
  </si>
  <si>
    <t>Reforço da Janelas</t>
  </si>
  <si>
    <t>Reforço da porta</t>
  </si>
  <si>
    <t xml:space="preserve">Contra-verga </t>
  </si>
  <si>
    <t>Ø 10,0mm - CA50</t>
  </si>
  <si>
    <t>Ø 8,0mm - CA50</t>
  </si>
  <si>
    <t>Ø 4,2mm - CA60</t>
  </si>
  <si>
    <t>Viga superior</t>
  </si>
  <si>
    <t>Concreto 20MPa</t>
  </si>
  <si>
    <t>Concreto estututal 20MPa</t>
  </si>
  <si>
    <t>Viga inferior</t>
  </si>
  <si>
    <t>Arm. Longitudinal</t>
  </si>
  <si>
    <t>Arm. Transversal</t>
  </si>
  <si>
    <t>Preenchimento de bloco vertical</t>
  </si>
  <si>
    <t>Verga e Contra-verga da janela</t>
  </si>
  <si>
    <t>estrutural</t>
  </si>
  <si>
    <t>FORNECIMENTO/INSTALACAO LONA PLASTICA PRETA, PARA IMPERMEABILIZACAO, ESPESSURA 150 MICRAS.</t>
  </si>
  <si>
    <t>ARMAÇÃO DE BLOCO, VIGA BALDRAME OU SAPATA UTILIZANDO AÇO CA-50 DE 12,5MM - MONTAGEM. AF_06/2017MM - MONTAGEM. AF_06/2017</t>
  </si>
  <si>
    <t>CORTE E DOBRA DE AÇO CA-50, DIÂMETRO DE 6,3 MM, UTILIZADO EM ESTRUTURAS DIVERSAS, EXCETO LAJES. AF_12/2015</t>
  </si>
  <si>
    <t>CORTE E DOBRA DE AÇO CA-60, DIÂMETRO DE 5,0 MM, UTILIZADO EM ESTRUTURAS DIVERSAS, EXCETO LAJES. AF_12/2015</t>
  </si>
  <si>
    <t>ARMAÇÃO VERTICAL DE ALVENARIA ESTRUTURAL; DIÂMETRO DE 10,0 MM. AF_01/2015</t>
  </si>
  <si>
    <t>CORTE E DOBRA DE AÇO CA-50, DIÂMETRO DE 10,0 MM, UTILIZADO EM ESTRUTURAS DIVERSAS, EXCETO LAJES. AF_12/2015</t>
  </si>
  <si>
    <t>ARMAÇÃO DE VERGA E CONTRAVERGA DE ALVENARIA ESTRUTURAL; DIÂMETRO DE 8,0 MM. AF_01/2015</t>
  </si>
  <si>
    <t>GRAUTEAMENTO VERTICAL EM ALVENARIA ESTRUTURAL. AF_01/2015</t>
  </si>
  <si>
    <t>14x19x39</t>
  </si>
  <si>
    <t>ALVENARIA DE BLOCOS DE CONCRETO ESTRUTURAL 14X19X39 CM, (ESPESSURA 14CM), FBK = 4,5 MPA, PARA PAREDES COM ÁREA LÍQUIDA MAIOR OU IGUAL A 6M², COM VÃOS, UTILIZANDO PALHETA. AF_12/2014</t>
  </si>
  <si>
    <t>MASSA ÚNICA, PARA RECEBIMENTO DE PINTURA, EM ARGAMASSA TRAÇO 1:2:8, PREPARO MANUAL, APLICADA MANUALMENTE EM FACES INTERNAS DE PAREDES, ESPESSURA DE 10MM, COM EXECUÇÃO DE TALISCAS. AF_06/2014</t>
  </si>
  <si>
    <t>EMBOÇO, PARA RECEBIMENTO DE CERÂMICA, EM ARGAMASSA TRAÇO 1:2:8, PREPARO MANUAL, APLICADO MANUALMENTE EM FACES INTERNAS DE PAREDES, PARA AMBIENTE COM ÁREA MAIOR QUE 10M2, ESPESSURA DE 10MM, COM EXECUÇÃO DE TALISCAS. AF_06/2014</t>
  </si>
  <si>
    <t>REVESTIMENTO CERÂMICO PARA PAREDES INTERNAS COM PLACAS TIPO ESMALTADA EXTRA DE DIMENSÕES 33X45 CM APLICADAS EM AMBIENTES DE ÁREA MAIOR QUE 5 M² NA ALTURA INTEIRA DAS PAREDES. AF_06/2014</t>
  </si>
  <si>
    <t>REVESTIMENTO CERÂMICO PARA PAREDES INTERNAS COM PLACAS TIPO ESMALTADA EXTRA DE DIMENSÕES 33X45 CM APLICADAS EM AMBIENTES DE ÁREA MAIOR QUE 5 M² A MEIA ALTURA DAS PAREDES. AF_06/2014</t>
  </si>
  <si>
    <t>EMBOÇO OU MASSA ÚNICA EM ARGAMASSA TRAÇO 1:2:8, PREPARO MANUAL, APLICADA MANUALMENTE EM PANOS DE FACHADA COM PRESENÇA DE VÃOS, ESPESSURA DE25 MM. AF_06/2014</t>
  </si>
  <si>
    <t>07.</t>
  </si>
  <si>
    <t>CAIXA DE PASSAGEM, EM PVC, DE 4" X 2", PARA ELETRODUTO FLEXIVEL CORRUGADOCAIXA DE PASSAGEM, EM PVC, DE 4" X 2", PARA ELETRODUTO FLEXIVEL CORRUGADO</t>
  </si>
  <si>
    <t>PÇ</t>
  </si>
  <si>
    <t>CAIXA OCTOGONAL DE FUNDO MOVEL, EM PVC, DE 3" X 3", PARA ELETRODUTO FLEXIVEL CORRUGADO</t>
  </si>
  <si>
    <t>CABO DE COBRE, FLEXIVEL, CLASSE 4 OU 5, ISOLACAO EM PVC/A, ANTICHAMA BWF-B, COBERTURA PVC-ST1, ANTICHAMA BWF-B, 1 CONDUTOR, 0,6/1 KV, SECAO NOMINAL 1,5 MM2</t>
  </si>
  <si>
    <t>M</t>
  </si>
  <si>
    <t>CABO DE COBRE, FLEXIVEL, CLASSE 4 OU 5, ISOLACAO EM PVC/A, ANTICHAMA BWF-B, COBERTURA PVC-ST1, ANTICHAMA BWF-B, 1 CONDUTOR, 0,6/1 KV, SECAO NOMINAL 4 MM2</t>
  </si>
  <si>
    <t>CABO DE COBRE, FLEXIVEL, CLASSE 4 OU 5, ISOLACAO EM PVC/A, ANTICHAMA BWF-B, COBERTURA PVC-ST1, ANTICHAMA BWF-B, 1 CONDUTOR, 0,6/1 KV, SECAO NOMINAL 10 MM2</t>
  </si>
  <si>
    <t>TOMADA 2P+T 20A 250V, CONJUNTO MONTADO PARA EMBUTIR 4" X 2" (PLACA + SUPORTE +MODULO)</t>
  </si>
  <si>
    <t>ESPELHO / PLACA CEGA 4" X 2", PARA INSTALACAO DE TOMADAS E INTERRUPTORES</t>
  </si>
  <si>
    <t>ESPELHO / PLACA DE 1 POSTO 4" X 2", PARA INSTALACAO DE TOMADAS E INTERRUPTORES</t>
  </si>
  <si>
    <t>ESPELHO / PLACA DE 2 POSTOS 4" X 2", PARA INSTALACAO DE TOMADAS E INTERRUPTORES</t>
  </si>
  <si>
    <t>INTERRUPTOR PARALELO 10A, 250V (APENAS MODULO)</t>
  </si>
  <si>
    <t>INTERRUPTOR SIMPLES 10A, 250V, CONJUNTO MONTADO PARA SOBREPOR 4" X 2" (CAIXA + MODULO)</t>
  </si>
  <si>
    <t>INTERRUPTOR SIMPLES + INTERRUPTOR PARALELO 10A, 250V, CONJUNTO MONTADO PARA EMBUTIR 4" X 2" (PLACA + SUPORTE + MODULOS)</t>
  </si>
  <si>
    <t>INTERRUPTORES SIMPLES (3 MODULOS) 10A, 250V, CONJUNTO MONTADO PARA EMBUTIR 4"X 2" (PLACA + SUPORTE + MODULOS)</t>
  </si>
  <si>
    <t>TOMADA 2P+T 10A, 250V, CONJUNTO MONTADO PARA EMBUTIR 4" X 2" (PLACA + SUPORTE +MODULO)</t>
  </si>
  <si>
    <t>DISJUNTOR TIPO DIN/IEC, MONOPOLAR DE 6 ATE 32A</t>
  </si>
  <si>
    <t>REATOR ELETRONICO BIVOLT PARA 1 LAMPADA FLUORESCENTE DE 18/20 W</t>
  </si>
  <si>
    <t>REATOR ELETRICO P/ FLUORESCENTE COMPACTA 1X32W</t>
  </si>
  <si>
    <t>SOQUETE DE BAQUELITE BASE E27, PARA LAMPADAS</t>
  </si>
  <si>
    <t>LUMINARIA SPOT DE SOBREPOR EM ALUMINIO COM ALETA PLASTICA PARA 1 LAMPADA,BASE E27, POTENCIA MAXIMA 40/60 W (NAO INCLUI LAMPADA)</t>
  </si>
  <si>
    <t>QUADRO DE DISTRIBUICAO, COM BARRAMENTO TERRA / NEUTRO, DE EMBUTIR, PARA 16DISJUNTORES DIN</t>
  </si>
  <si>
    <t>LAMPADA FLUORESCENTE TUBULAR T8 DE 16/18 W, BIVOLT</t>
  </si>
  <si>
    <t>LAMPADA FLUORESCENTE COMPACTA 3U BRANCA 20 W, BASE E27 (127/220 V)</t>
  </si>
  <si>
    <t>LAMPADA FLUORESCENTE TUBULAR T8 DE 32/36 W, BIVOLT</t>
  </si>
  <si>
    <t>ELETRODUTO FLEXÍVEL CORRUGADO, PVC, DN 25 MM (3/4"), PARA CIRCUITOS TERMINAIS, INSTALADO EM LAJE - FORNECIMENTO E INSTALAÇÃO. AF_12/2015</t>
  </si>
  <si>
    <t>ELETRODUTO FLEXÍVEL CORRUGADO, PVC, DN 32 MM (1"), PARA CIRCUITOS TERMINAIS, INSTALADO EM LAJE - FORNECIMENTO E INSTALAÇÃO. AF_12/2015</t>
  </si>
  <si>
    <t>02.04</t>
  </si>
  <si>
    <t>02.07</t>
  </si>
  <si>
    <t>03.03</t>
  </si>
  <si>
    <t>03.07</t>
  </si>
  <si>
    <t>03.08</t>
  </si>
  <si>
    <t>03.10</t>
  </si>
  <si>
    <t>03.11</t>
  </si>
  <si>
    <t>03.12</t>
  </si>
  <si>
    <t>05.</t>
  </si>
  <si>
    <t>05.1</t>
  </si>
  <si>
    <t>05.1.1</t>
  </si>
  <si>
    <t>05.1.2</t>
  </si>
  <si>
    <t>05.1.3</t>
  </si>
  <si>
    <t>05.1.4</t>
  </si>
  <si>
    <t>05.1.5</t>
  </si>
  <si>
    <t>05.1.6</t>
  </si>
  <si>
    <t>05.1.7</t>
  </si>
  <si>
    <t>05.1.8</t>
  </si>
  <si>
    <t>05.2</t>
  </si>
  <si>
    <t>05.2.1</t>
  </si>
  <si>
    <t>05.2.2</t>
  </si>
  <si>
    <t>05.2.3</t>
  </si>
  <si>
    <t>05.2.4</t>
  </si>
  <si>
    <t>05.2.5</t>
  </si>
  <si>
    <t>05.2.6</t>
  </si>
  <si>
    <t>05.2.7</t>
  </si>
  <si>
    <t>06.1</t>
  </si>
  <si>
    <t>06.2</t>
  </si>
  <si>
    <t>06.3</t>
  </si>
  <si>
    <t>06.4</t>
  </si>
  <si>
    <t>06.5</t>
  </si>
  <si>
    <t>06.6</t>
  </si>
  <si>
    <t>06.7</t>
  </si>
  <si>
    <t>06.8</t>
  </si>
  <si>
    <t>06.9</t>
  </si>
  <si>
    <t>06.10</t>
  </si>
  <si>
    <t>06.11</t>
  </si>
  <si>
    <t>06.12</t>
  </si>
  <si>
    <t>06.13</t>
  </si>
  <si>
    <t>06.14</t>
  </si>
  <si>
    <t>06.15</t>
  </si>
  <si>
    <t>06.16</t>
  </si>
  <si>
    <t>06.17</t>
  </si>
  <si>
    <t>06.18</t>
  </si>
  <si>
    <t>06.19</t>
  </si>
  <si>
    <t>06.20</t>
  </si>
  <si>
    <t>06.21</t>
  </si>
  <si>
    <t>06.22</t>
  </si>
  <si>
    <t>06.23</t>
  </si>
  <si>
    <t>06.24</t>
  </si>
  <si>
    <t>SERVIÇO: CONSTRUÇÃO DE CASA UNIFAMILIAR EM ALVENARIA ESTRUTURAL</t>
  </si>
  <si>
    <t>LAJE PRE-MOLD BETA 11 P/1KN/M2 VAOS 4,40M/INCL VIGOTAS TIJOLOS ARMADURA NEGATIVA CAPEAMENTO 3CM CONCRETO 20MPA ESCORAMENTO MATERIAL E MAO DE OBRA.</t>
  </si>
  <si>
    <t>REVESTIMENTOS</t>
  </si>
  <si>
    <t>SUPRAESTRUTURA</t>
  </si>
  <si>
    <t>INSTALAÇÃO ELÉTRICA</t>
  </si>
  <si>
    <t>INSTALAÇÃO HIDRÁULICA</t>
  </si>
  <si>
    <t>COTOVELO DE REDUCAO 90 GRAUS DE FERRO GALVANIZADO, COM ROSCA BSP, DE 1 1/2" X 3/4"</t>
  </si>
  <si>
    <t>ADAPTADOR PVC ROSCAVEL, COM FLANGES E ANEL DE VEDACAO, 1/2", PARA CAIXA D' AGUA</t>
  </si>
  <si>
    <t>JOELHO DE REDUCAO, PVC, ROSCAVEL, 90 GRAUS, 3/4" X 1/2", PARA AGUA FRIA PREDIAL</t>
  </si>
  <si>
    <t>UN</t>
  </si>
  <si>
    <t>TUBO PVC, SOLDAVEL, DN 25 MM, AGUA FRIA (NBR-5648)</t>
  </si>
  <si>
    <t>CHUVEIRO COMUM EM PLASTICO BRANCO, COM CANO, 3 TEMPERATURAS, 5500 W (110/220V)</t>
  </si>
  <si>
    <t>TORNEIRA PLASTICA DE MESA PARA LAVATORIO 1/2 "</t>
  </si>
  <si>
    <t>TORNEIRA PLASTICA PARA TANQUE 1/2 " OU 3/4 " COM BICO PARA MANGUEIRA</t>
  </si>
  <si>
    <t>TORNEIRA PLASTICA DE MESA, BICA MOVEL, PARA COZINHA 1/2 "</t>
  </si>
  <si>
    <t>BACIA SANITARIA (VASO) COM CAIXA ACOPLADA, DE LOUCA BRANCA</t>
  </si>
  <si>
    <t>CONECTOR BRONZE/LATAO (REF 603) SEM ANEL DE SOLDA, BOLSA X ROSCA F, 22 MM X 3/4"</t>
  </si>
  <si>
    <t>FLANGE PVC, ROSCAVEL, SEXTAVADO, SEM FUROS, 1 1/4"</t>
  </si>
  <si>
    <t>REGISTRO GAVETA BRUTO EM LATAO FORJADO, BITOLA 1/2 " (REF 1509)</t>
  </si>
  <si>
    <t>REGISTRO PRESSAO COM ACABAMENTO E CANOPLA CROMADA, SIMPLES, BITOLA 3/4 " (REF 1416)</t>
  </si>
  <si>
    <t>REGISTRO DE ESFERA, PVC, COM VOLANTE, VS, ROSCAVEL, DN 1 1/4", COM CORPO DIVIDIDO</t>
  </si>
  <si>
    <t>BOLSA DE LIGACAO EM PVC FLEXIVEL PARA VASO SANITARIO 1.1/2 " (40 MM)</t>
  </si>
  <si>
    <t>ENGATE/RABICHO FLEXIVEL PLASTICO (PVC OU ABS) BRANCO 1/2 " X 30 CM</t>
  </si>
  <si>
    <t>LUVA PVC SOLDAVEL, 25 MM, PARA AGUA FRIA PREDIAL</t>
  </si>
  <si>
    <t>ADAPTADOR PVC SOLDAVEL CURTO COM BOLSA E ROSCA, 20 MM X 1/2", PARA AGUA FRIA</t>
  </si>
  <si>
    <t>ADAPTADOR PVC SOLDAVEL CURTO COM BOLSA E ROSCA, 25 MM X 3/4", PARA AGUA FRIA</t>
  </si>
  <si>
    <t>ADAPTADOR PVC SOLDAVEL CURTO COM BOLSA E ROSCA, 40 MM X 1 1/4", PARA AGUA FRIA</t>
  </si>
  <si>
    <t>CURVA DE PVC 45 GRAUS, SOLDAVEL, 40 MM, PARA AGUA FRIA PREDIAL (NBR 5648)</t>
  </si>
  <si>
    <t>JOELHO PVC, SOLDAVEL, 90 GRAUS, 20 MM, PARA AGUA FRIA PREDIAL</t>
  </si>
  <si>
    <t>JOELHO PVC, SOLDAVEL, 90 GRAUS, 25 MM, PARA AGUA FRIA PREDIAL</t>
  </si>
  <si>
    <t>JOELHO PVC, SOLDAVEL, 90 GRAUS, 40 MM, PARA AGUA FRIA PREDIAL</t>
  </si>
  <si>
    <t>TUBO PVC, SOLDAVEL, DN 20 MM, AGUA FRIA (NBR-5648)</t>
  </si>
  <si>
    <t>TE SOLDAVEL, PVC, 90 GRAUS, 25 MM, PARA AGUA FRIA PREDIAL (NBR 5648)</t>
  </si>
  <si>
    <t>TE PVC, SOLDAVEL, COM ROSCA NA BOLSA CENTRAL, 90 GRAUS, 32 MM X 3/4", PARA AGUA FRIA PREDIAL</t>
  </si>
  <si>
    <t>ESCAVAÇÃO MANUAL DE VALA PARA VIGA BALDRAME, COM PREVISÃO DE FÔRMA. AF_06/2017</t>
  </si>
  <si>
    <t>Endereço: xxxx</t>
  </si>
  <si>
    <t>Contato: xxxx</t>
  </si>
  <si>
    <t>Valor do orçamento:</t>
  </si>
  <si>
    <t>DIÂMETROS E PESO NOMINAL</t>
  </si>
  <si>
    <t>APÊNDICE D - PLANILHA ORÇAMENTÁRIA EM ALVENARIA ESTRUTURAL</t>
  </si>
  <si>
    <t>07.01</t>
  </si>
  <si>
    <t>07.02</t>
  </si>
  <si>
    <t>07.03</t>
  </si>
  <si>
    <t>07.04</t>
  </si>
  <si>
    <t>07.05</t>
  </si>
  <si>
    <t>07.06</t>
  </si>
  <si>
    <t>07.07</t>
  </si>
  <si>
    <t>07.08</t>
  </si>
  <si>
    <t>07.09</t>
  </si>
  <si>
    <t>07.10</t>
  </si>
  <si>
    <t>07.11</t>
  </si>
  <si>
    <t>07.12</t>
  </si>
  <si>
    <t>07.13</t>
  </si>
  <si>
    <t>07.14</t>
  </si>
  <si>
    <t>07.15</t>
  </si>
  <si>
    <t>07.16</t>
  </si>
  <si>
    <t>07.17</t>
  </si>
  <si>
    <t>07.18</t>
  </si>
  <si>
    <t>07.19</t>
  </si>
  <si>
    <t>07.20</t>
  </si>
  <si>
    <t>07.21</t>
  </si>
  <si>
    <t>07.22</t>
  </si>
  <si>
    <t>07.23</t>
  </si>
  <si>
    <t>07.24</t>
  </si>
  <si>
    <t>07.25</t>
  </si>
  <si>
    <t>07.26</t>
  </si>
  <si>
    <t>07.27</t>
  </si>
  <si>
    <t>07.28</t>
  </si>
  <si>
    <t>ALVENARIA DE BLOCOS DE CONCRETO ESTRUTU RAL  14X19X39 CM, (ESPESSURA 14CM), FBK = 4,5 MPA, PARA PAREDES COM ÁREA LÍQUIDA MENOR QUE 6M², SEM VÃOS, UTILIZANDO PALHETA. AF_12/2014</t>
  </si>
  <si>
    <t xml:space="preserve">GRAUTEAMENTO DE CINTA INTERMEDIÁRIA OU DE CONTRAVERGA EM ALVENARIA ESTRUTURAL. </t>
  </si>
  <si>
    <t>74141/1</t>
  </si>
  <si>
    <t>V. Basc.</t>
  </si>
  <si>
    <t>APÊNDICE E - MEMÓRIA DE CÁLCULO DA ALVENARIA ESTRUTUAL</t>
  </si>
  <si>
    <t>Á. Serv.</t>
  </si>
  <si>
    <t>Á. Coz.</t>
  </si>
  <si>
    <t>Á. Sala</t>
  </si>
  <si>
    <t>Á.Sala</t>
  </si>
  <si>
    <t>M. linear</t>
  </si>
</sst>
</file>

<file path=xl/styles.xml><?xml version="1.0" encoding="utf-8"?>
<styleSheet xmlns="http://schemas.openxmlformats.org/spreadsheetml/2006/main">
  <numFmts count="3">
    <numFmt numFmtId="44" formatCode="_-&quot;R$&quot;\ * #,##0.00_-;\-&quot;R$&quot;\ * #,##0.00_-;_-&quot;R$&quot;\ * &quot;-&quot;??_-;_-@_-"/>
    <numFmt numFmtId="164" formatCode="0.000"/>
    <numFmt numFmtId="165" formatCode="0.0000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rgb="FFFA7D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sz val="11"/>
      <name val="Calibri"/>
      <family val="2"/>
      <scheme val="minor"/>
    </font>
    <font>
      <sz val="14"/>
      <color theme="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2F2F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0" tint="-0.249977111117893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 style="thin">
        <color indexed="64"/>
      </right>
      <top/>
      <bottom/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8" fillId="8" borderId="28" applyNumberFormat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9" fillId="11" borderId="0" applyNumberFormat="0" applyBorder="0" applyAlignment="0" applyProtection="0"/>
  </cellStyleXfs>
  <cellXfs count="229">
    <xf numFmtId="0" fontId="0" fillId="0" borderId="0" xfId="0"/>
    <xf numFmtId="2" fontId="11" fillId="0" borderId="0" xfId="0" applyNumberFormat="1" applyFont="1" applyBorder="1" applyAlignment="1">
      <alignment horizontal="center" vertical="center"/>
    </xf>
    <xf numFmtId="2" fontId="11" fillId="0" borderId="0" xfId="0" applyNumberFormat="1" applyFont="1" applyAlignment="1">
      <alignment horizontal="center" vertical="center"/>
    </xf>
    <xf numFmtId="2" fontId="11" fillId="0" borderId="0" xfId="0" applyNumberFormat="1" applyFont="1" applyFill="1" applyBorder="1" applyAlignment="1">
      <alignment horizontal="center"/>
    </xf>
    <xf numFmtId="2" fontId="11" fillId="0" borderId="0" xfId="0" applyNumberFormat="1" applyFont="1" applyAlignment="1">
      <alignment horizontal="center"/>
    </xf>
    <xf numFmtId="2" fontId="11" fillId="0" borderId="0" xfId="0" applyNumberFormat="1" applyFont="1" applyBorder="1" applyAlignment="1">
      <alignment horizontal="center"/>
    </xf>
    <xf numFmtId="2" fontId="11" fillId="0" borderId="1" xfId="0" applyNumberFormat="1" applyFont="1" applyBorder="1" applyAlignment="1">
      <alignment horizontal="center"/>
    </xf>
    <xf numFmtId="2" fontId="12" fillId="0" borderId="0" xfId="0" applyNumberFormat="1" applyFont="1" applyFill="1" applyBorder="1" applyAlignment="1">
      <alignment horizontal="center" vertical="center" wrapText="1"/>
    </xf>
    <xf numFmtId="2" fontId="12" fillId="0" borderId="0" xfId="0" applyNumberFormat="1" applyFont="1" applyFill="1" applyBorder="1" applyAlignment="1">
      <alignment horizontal="center" vertical="center"/>
    </xf>
    <xf numFmtId="2" fontId="11" fillId="0" borderId="0" xfId="0" applyNumberFormat="1" applyFont="1" applyFill="1" applyBorder="1" applyAlignment="1">
      <alignment horizontal="center" vertical="center"/>
    </xf>
    <xf numFmtId="2" fontId="11" fillId="0" borderId="1" xfId="0" applyNumberFormat="1" applyFont="1" applyFill="1" applyBorder="1" applyAlignment="1">
      <alignment horizontal="center" vertical="center"/>
    </xf>
    <xf numFmtId="2" fontId="11" fillId="0" borderId="1" xfId="0" applyNumberFormat="1" applyFont="1" applyFill="1" applyBorder="1" applyAlignment="1">
      <alignment horizontal="center"/>
    </xf>
    <xf numFmtId="2" fontId="12" fillId="0" borderId="1" xfId="0" applyNumberFormat="1" applyFont="1" applyBorder="1" applyAlignment="1">
      <alignment horizontal="center"/>
    </xf>
    <xf numFmtId="2" fontId="12" fillId="0" borderId="0" xfId="0" applyNumberFormat="1" applyFont="1" applyFill="1" applyBorder="1" applyAlignment="1">
      <alignment horizontal="center" wrapText="1"/>
    </xf>
    <xf numFmtId="2" fontId="12" fillId="0" borderId="0" xfId="0" applyNumberFormat="1" applyFont="1" applyAlignment="1">
      <alignment horizontal="center" wrapText="1"/>
    </xf>
    <xf numFmtId="2" fontId="11" fillId="0" borderId="0" xfId="0" applyNumberFormat="1" applyFont="1" applyFill="1" applyAlignment="1">
      <alignment horizontal="center"/>
    </xf>
    <xf numFmtId="49" fontId="11" fillId="0" borderId="1" xfId="0" applyNumberFormat="1" applyFont="1" applyFill="1" applyBorder="1" applyAlignment="1">
      <alignment horizontal="center"/>
    </xf>
    <xf numFmtId="2" fontId="12" fillId="0" borderId="2" xfId="0" applyNumberFormat="1" applyFont="1" applyBorder="1" applyAlignment="1">
      <alignment horizontal="center" vertical="center"/>
    </xf>
    <xf numFmtId="2" fontId="11" fillId="0" borderId="1" xfId="0" applyNumberFormat="1" applyFont="1" applyBorder="1" applyAlignment="1">
      <alignment horizontal="left"/>
    </xf>
    <xf numFmtId="2" fontId="12" fillId="0" borderId="0" xfId="0" applyNumberFormat="1" applyFont="1" applyAlignment="1">
      <alignment horizontal="center" vertical="center"/>
    </xf>
    <xf numFmtId="2" fontId="8" fillId="8" borderId="28" xfId="3" applyNumberFormat="1" applyAlignment="1">
      <alignment horizontal="center"/>
    </xf>
    <xf numFmtId="2" fontId="11" fillId="0" borderId="1" xfId="0" applyNumberFormat="1" applyFont="1" applyBorder="1" applyAlignment="1">
      <alignment horizontal="center"/>
    </xf>
    <xf numFmtId="2" fontId="11" fillId="0" borderId="1" xfId="0" applyNumberFormat="1" applyFont="1" applyBorder="1" applyAlignment="1">
      <alignment horizontal="center"/>
    </xf>
    <xf numFmtId="2" fontId="11" fillId="0" borderId="10" xfId="0" applyNumberFormat="1" applyFont="1" applyFill="1" applyBorder="1" applyAlignment="1">
      <alignment horizontal="center" vertical="center"/>
    </xf>
    <xf numFmtId="2" fontId="11" fillId="0" borderId="1" xfId="0" applyNumberFormat="1" applyFont="1" applyBorder="1" applyAlignment="1">
      <alignment horizontal="center" vertical="center"/>
    </xf>
    <xf numFmtId="2" fontId="11" fillId="0" borderId="1" xfId="0" applyNumberFormat="1" applyFont="1" applyBorder="1" applyAlignment="1">
      <alignment horizontal="center"/>
    </xf>
    <xf numFmtId="2" fontId="11" fillId="0" borderId="1" xfId="0" applyNumberFormat="1" applyFont="1" applyFill="1" applyBorder="1" applyAlignment="1">
      <alignment vertical="center"/>
    </xf>
    <xf numFmtId="0" fontId="2" fillId="0" borderId="0" xfId="2"/>
    <xf numFmtId="2" fontId="11" fillId="0" borderId="1" xfId="0" applyNumberFormat="1" applyFont="1" applyBorder="1" applyAlignment="1">
      <alignment horizontal="center"/>
    </xf>
    <xf numFmtId="164" fontId="11" fillId="0" borderId="1" xfId="0" applyNumberFormat="1" applyFont="1" applyBorder="1" applyAlignment="1">
      <alignment horizontal="center"/>
    </xf>
    <xf numFmtId="165" fontId="11" fillId="0" borderId="1" xfId="0" applyNumberFormat="1" applyFont="1" applyBorder="1" applyAlignment="1">
      <alignment horizontal="center"/>
    </xf>
    <xf numFmtId="164" fontId="11" fillId="0" borderId="1" xfId="0" applyNumberFormat="1" applyFont="1" applyFill="1" applyBorder="1" applyAlignment="1">
      <alignment horizontal="center"/>
    </xf>
    <xf numFmtId="2" fontId="11" fillId="0" borderId="10" xfId="0" applyNumberFormat="1" applyFont="1" applyBorder="1" applyAlignment="1">
      <alignment vertical="center"/>
    </xf>
    <xf numFmtId="2" fontId="11" fillId="0" borderId="10" xfId="0" applyNumberFormat="1" applyFont="1" applyBorder="1" applyAlignment="1"/>
    <xf numFmtId="2" fontId="12" fillId="0" borderId="0" xfId="0" applyNumberFormat="1" applyFont="1" applyFill="1" applyAlignment="1">
      <alignment horizontal="center" wrapText="1"/>
    </xf>
    <xf numFmtId="2" fontId="11" fillId="0" borderId="0" xfId="0" applyNumberFormat="1" applyFont="1" applyFill="1" applyAlignment="1">
      <alignment horizontal="center" vertical="center"/>
    </xf>
    <xf numFmtId="2" fontId="11" fillId="0" borderId="1" xfId="0" applyNumberFormat="1" applyFont="1" applyBorder="1" applyAlignment="1">
      <alignment horizontal="center" vertical="center"/>
    </xf>
    <xf numFmtId="0" fontId="12" fillId="4" borderId="8" xfId="0" applyFont="1" applyFill="1" applyBorder="1" applyAlignment="1">
      <alignment vertical="center" wrapText="1"/>
    </xf>
    <xf numFmtId="0" fontId="12" fillId="4" borderId="3" xfId="0" applyFont="1" applyFill="1" applyBorder="1" applyAlignment="1">
      <alignment vertical="center" wrapText="1"/>
    </xf>
    <xf numFmtId="44" fontId="12" fillId="4" borderId="9" xfId="0" applyNumberFormat="1" applyFont="1" applyFill="1" applyBorder="1" applyAlignment="1">
      <alignment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 wrapText="1"/>
    </xf>
    <xf numFmtId="1" fontId="11" fillId="2" borderId="1" xfId="1" applyNumberFormat="1" applyFont="1" applyFill="1" applyBorder="1" applyAlignment="1">
      <alignment horizontal="center" vertical="center" wrapText="1"/>
    </xf>
    <xf numFmtId="44" fontId="11" fillId="2" borderId="11" xfId="1" applyFont="1" applyFill="1" applyBorder="1" applyAlignment="1">
      <alignment horizontal="center" vertical="center" wrapText="1"/>
    </xf>
    <xf numFmtId="44" fontId="11" fillId="0" borderId="1" xfId="1" applyFont="1" applyBorder="1" applyAlignment="1">
      <alignment horizontal="center" vertical="center"/>
    </xf>
    <xf numFmtId="2" fontId="11" fillId="2" borderId="1" xfId="1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44" fontId="11" fillId="0" borderId="0" xfId="1" applyFont="1" applyAlignment="1">
      <alignment vertical="center"/>
    </xf>
    <xf numFmtId="9" fontId="11" fillId="0" borderId="0" xfId="0" applyNumberFormat="1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2" fillId="4" borderId="10" xfId="0" applyFont="1" applyFill="1" applyBorder="1" applyAlignment="1">
      <alignment vertical="center" wrapText="1"/>
    </xf>
    <xf numFmtId="0" fontId="12" fillId="4" borderId="6" xfId="0" applyFont="1" applyFill="1" applyBorder="1" applyAlignment="1">
      <alignment vertical="center" wrapText="1"/>
    </xf>
    <xf numFmtId="44" fontId="12" fillId="4" borderId="11" xfId="0" applyNumberFormat="1" applyFont="1" applyFill="1" applyBorder="1" applyAlignment="1">
      <alignment vertical="center" wrapText="1"/>
    </xf>
    <xf numFmtId="0" fontId="11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vertical="center"/>
    </xf>
    <xf numFmtId="0" fontId="11" fillId="0" borderId="1" xfId="0" applyFont="1" applyBorder="1" applyAlignment="1">
      <alignment vertical="center" wrapText="1"/>
    </xf>
    <xf numFmtId="44" fontId="11" fillId="0" borderId="1" xfId="1" applyFont="1" applyBorder="1" applyAlignment="1">
      <alignment vertical="center"/>
    </xf>
    <xf numFmtId="44" fontId="11" fillId="2" borderId="1" xfId="1" applyFont="1" applyFill="1" applyBorder="1" applyAlignment="1">
      <alignment horizontal="center" vertical="center" wrapText="1"/>
    </xf>
    <xf numFmtId="44" fontId="11" fillId="0" borderId="1" xfId="1" applyFont="1" applyFill="1" applyBorder="1" applyAlignment="1">
      <alignment horizontal="center" vertical="center"/>
    </xf>
    <xf numFmtId="44" fontId="11" fillId="0" borderId="0" xfId="0" applyNumberFormat="1" applyFont="1" applyAlignment="1">
      <alignment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44" fontId="11" fillId="0" borderId="0" xfId="0" applyNumberFormat="1" applyFont="1" applyAlignment="1">
      <alignment horizontal="center" vertical="center"/>
    </xf>
    <xf numFmtId="0" fontId="11" fillId="2" borderId="1" xfId="0" applyFont="1" applyFill="1" applyBorder="1" applyAlignment="1">
      <alignment horizontal="left" vertical="center" wrapText="1"/>
    </xf>
    <xf numFmtId="0" fontId="12" fillId="12" borderId="8" xfId="0" applyFont="1" applyFill="1" applyBorder="1" applyAlignment="1">
      <alignment vertical="center" wrapText="1"/>
    </xf>
    <xf numFmtId="0" fontId="12" fillId="12" borderId="3" xfId="0" applyFont="1" applyFill="1" applyBorder="1" applyAlignment="1">
      <alignment vertical="center" wrapText="1"/>
    </xf>
    <xf numFmtId="0" fontId="12" fillId="0" borderId="0" xfId="0" applyFont="1" applyFill="1" applyAlignment="1">
      <alignment horizontal="center" vertical="center"/>
    </xf>
    <xf numFmtId="44" fontId="11" fillId="0" borderId="0" xfId="0" applyNumberFormat="1" applyFont="1" applyFill="1" applyAlignment="1">
      <alignment horizontal="center" vertical="center"/>
    </xf>
    <xf numFmtId="0" fontId="12" fillId="3" borderId="10" xfId="0" applyFont="1" applyFill="1" applyBorder="1" applyAlignment="1">
      <alignment horizontal="left" vertical="center"/>
    </xf>
    <xf numFmtId="0" fontId="12" fillId="3" borderId="11" xfId="0" applyFont="1" applyFill="1" applyBorder="1" applyAlignment="1">
      <alignment horizontal="left" vertical="center"/>
    </xf>
    <xf numFmtId="0" fontId="12" fillId="3" borderId="8" xfId="0" applyFont="1" applyFill="1" applyBorder="1" applyAlignment="1">
      <alignment vertical="center" wrapText="1"/>
    </xf>
    <xf numFmtId="0" fontId="12" fillId="3" borderId="3" xfId="0" applyFont="1" applyFill="1" applyBorder="1" applyAlignment="1">
      <alignment vertical="center" wrapText="1"/>
    </xf>
    <xf numFmtId="44" fontId="12" fillId="3" borderId="9" xfId="0" applyNumberFormat="1" applyFont="1" applyFill="1" applyBorder="1" applyAlignment="1">
      <alignment vertical="center" wrapText="1"/>
    </xf>
    <xf numFmtId="0" fontId="12" fillId="3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vertical="center" wrapText="1"/>
    </xf>
    <xf numFmtId="0" fontId="11" fillId="3" borderId="10" xfId="0" applyFont="1" applyFill="1" applyBorder="1" applyAlignment="1">
      <alignment horizontal="center" vertical="center" wrapText="1"/>
    </xf>
    <xf numFmtId="0" fontId="11" fillId="3" borderId="11" xfId="0" applyFont="1" applyFill="1" applyBorder="1" applyAlignment="1">
      <alignment horizontal="center" vertical="center" wrapText="1"/>
    </xf>
    <xf numFmtId="2" fontId="11" fillId="3" borderId="1" xfId="0" applyNumberFormat="1" applyFont="1" applyFill="1" applyBorder="1" applyAlignment="1">
      <alignment horizontal="center" vertical="center"/>
    </xf>
    <xf numFmtId="44" fontId="11" fillId="3" borderId="1" xfId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vertical="center"/>
    </xf>
    <xf numFmtId="0" fontId="11" fillId="0" borderId="0" xfId="0" quotePrefix="1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44" fontId="11" fillId="0" borderId="0" xfId="1" applyFont="1" applyAlignment="1">
      <alignment horizontal="center" vertical="center"/>
    </xf>
    <xf numFmtId="0" fontId="12" fillId="10" borderId="0" xfId="5" applyFont="1" applyAlignment="1">
      <alignment horizontal="center" vertical="center"/>
    </xf>
    <xf numFmtId="0" fontId="12" fillId="10" borderId="0" xfId="5" applyFont="1" applyAlignment="1">
      <alignment vertical="center"/>
    </xf>
    <xf numFmtId="0" fontId="12" fillId="10" borderId="1" xfId="5" applyFont="1" applyBorder="1" applyAlignment="1">
      <alignment vertical="center"/>
    </xf>
    <xf numFmtId="0" fontId="12" fillId="10" borderId="1" xfId="5" applyFont="1" applyBorder="1" applyAlignment="1">
      <alignment horizontal="center" vertical="center"/>
    </xf>
    <xf numFmtId="0" fontId="12" fillId="10" borderId="1" xfId="5" applyFont="1" applyBorder="1" applyAlignment="1">
      <alignment vertical="center" wrapText="1"/>
    </xf>
    <xf numFmtId="44" fontId="12" fillId="10" borderId="1" xfId="5" applyNumberFormat="1" applyFont="1" applyBorder="1" applyAlignment="1">
      <alignment horizontal="center" vertical="center" wrapText="1"/>
    </xf>
    <xf numFmtId="0" fontId="10" fillId="11" borderId="1" xfId="6" quotePrefix="1" applyFont="1" applyBorder="1" applyAlignment="1">
      <alignment vertical="center" wrapText="1"/>
    </xf>
    <xf numFmtId="44" fontId="10" fillId="11" borderId="1" xfId="6" quotePrefix="1" applyNumberFormat="1" applyFont="1" applyBorder="1" applyAlignment="1">
      <alignment vertical="center" wrapText="1"/>
    </xf>
    <xf numFmtId="0" fontId="12" fillId="10" borderId="1" xfId="5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2" fontId="11" fillId="0" borderId="1" xfId="0" applyNumberFormat="1" applyFont="1" applyBorder="1" applyAlignment="1">
      <alignment horizontal="center" vertical="center"/>
    </xf>
    <xf numFmtId="2" fontId="11" fillId="0" borderId="1" xfId="0" applyNumberFormat="1" applyFont="1" applyBorder="1" applyAlignment="1">
      <alignment horizontal="center"/>
    </xf>
    <xf numFmtId="0" fontId="12" fillId="0" borderId="0" xfId="5" applyFont="1" applyFill="1" applyAlignment="1">
      <alignment horizontal="center" vertical="center"/>
    </xf>
    <xf numFmtId="0" fontId="12" fillId="0" borderId="0" xfId="5" applyFont="1" applyFill="1" applyAlignment="1">
      <alignment vertical="center"/>
    </xf>
    <xf numFmtId="44" fontId="12" fillId="0" borderId="0" xfId="5" applyNumberFormat="1" applyFont="1" applyFill="1" applyAlignment="1">
      <alignment vertical="center"/>
    </xf>
    <xf numFmtId="9" fontId="12" fillId="0" borderId="0" xfId="5" applyNumberFormat="1" applyFont="1" applyFill="1" applyAlignment="1">
      <alignment vertical="center"/>
    </xf>
    <xf numFmtId="0" fontId="14" fillId="0" borderId="0" xfId="0" applyFont="1"/>
    <xf numFmtId="0" fontId="15" fillId="5" borderId="12" xfId="2" applyFont="1" applyFill="1" applyBorder="1"/>
    <xf numFmtId="0" fontId="15" fillId="5" borderId="0" xfId="2" applyFont="1" applyFill="1" applyBorder="1"/>
    <xf numFmtId="0" fontId="15" fillId="5" borderId="13" xfId="2" applyFont="1" applyFill="1" applyBorder="1"/>
    <xf numFmtId="0" fontId="15" fillId="0" borderId="19" xfId="2" applyFont="1" applyBorder="1" applyAlignment="1">
      <alignment horizontal="center" vertical="center" wrapText="1"/>
    </xf>
    <xf numFmtId="0" fontId="15" fillId="0" borderId="20" xfId="2" applyFont="1" applyBorder="1" applyAlignment="1">
      <alignment horizontal="center" vertical="center" wrapText="1"/>
    </xf>
    <xf numFmtId="0" fontId="15" fillId="0" borderId="21" xfId="2" applyFont="1" applyBorder="1" applyAlignment="1">
      <alignment horizontal="center" vertical="center" wrapText="1"/>
    </xf>
    <xf numFmtId="0" fontId="15" fillId="0" borderId="17" xfId="2" applyFont="1" applyBorder="1" applyAlignment="1">
      <alignment horizontal="center" vertical="center" wrapText="1"/>
    </xf>
    <xf numFmtId="0" fontId="15" fillId="0" borderId="18" xfId="2" applyFont="1" applyBorder="1" applyAlignment="1">
      <alignment horizontal="center" vertical="center" wrapText="1"/>
    </xf>
    <xf numFmtId="0" fontId="15" fillId="7" borderId="19" xfId="2" applyFont="1" applyFill="1" applyBorder="1" applyAlignment="1">
      <alignment horizontal="center" vertical="center" wrapText="1"/>
    </xf>
    <xf numFmtId="0" fontId="15" fillId="7" borderId="20" xfId="2" applyFont="1" applyFill="1" applyBorder="1" applyAlignment="1">
      <alignment horizontal="center" vertical="center" wrapText="1"/>
    </xf>
    <xf numFmtId="0" fontId="15" fillId="7" borderId="22" xfId="2" applyFont="1" applyFill="1" applyBorder="1" applyAlignment="1">
      <alignment horizontal="center" vertical="center" wrapText="1"/>
    </xf>
    <xf numFmtId="0" fontId="15" fillId="0" borderId="22" xfId="2" applyFont="1" applyBorder="1" applyAlignment="1">
      <alignment horizontal="center" vertical="center" wrapText="1"/>
    </xf>
    <xf numFmtId="0" fontId="3" fillId="6" borderId="12" xfId="2" applyFont="1" applyFill="1" applyBorder="1" applyAlignment="1">
      <alignment horizontal="center" vertical="top" wrapText="1"/>
    </xf>
    <xf numFmtId="0" fontId="3" fillId="6" borderId="0" xfId="2" applyFont="1" applyFill="1" applyBorder="1" applyAlignment="1">
      <alignment horizontal="center" vertical="top" wrapText="1"/>
    </xf>
    <xf numFmtId="0" fontId="3" fillId="6" borderId="13" xfId="2" applyFont="1" applyFill="1" applyBorder="1" applyAlignment="1">
      <alignment horizontal="center" vertical="top" wrapText="1"/>
    </xf>
    <xf numFmtId="0" fontId="15" fillId="7" borderId="14" xfId="2" applyFont="1" applyFill="1" applyBorder="1" applyAlignment="1">
      <alignment horizontal="center" wrapText="1"/>
    </xf>
    <xf numFmtId="0" fontId="15" fillId="7" borderId="15" xfId="2" applyFont="1" applyFill="1" applyBorder="1" applyAlignment="1">
      <alignment horizontal="center" wrapText="1"/>
    </xf>
    <xf numFmtId="0" fontId="15" fillId="7" borderId="16" xfId="2" applyFont="1" applyFill="1" applyBorder="1" applyAlignment="1">
      <alignment horizontal="center" wrapText="1"/>
    </xf>
    <xf numFmtId="0" fontId="15" fillId="7" borderId="17" xfId="2" applyFont="1" applyFill="1" applyBorder="1" applyAlignment="1">
      <alignment horizontal="center" wrapText="1"/>
    </xf>
    <xf numFmtId="0" fontId="15" fillId="7" borderId="18" xfId="2" applyFont="1" applyFill="1" applyBorder="1" applyAlignment="1">
      <alignment horizontal="center" wrapText="1"/>
    </xf>
    <xf numFmtId="0" fontId="15" fillId="7" borderId="0" xfId="2" applyFont="1" applyFill="1" applyBorder="1" applyAlignment="1">
      <alignment horizontal="center" vertical="center" wrapText="1"/>
    </xf>
    <xf numFmtId="164" fontId="14" fillId="0" borderId="0" xfId="0" applyNumberFormat="1" applyFont="1"/>
    <xf numFmtId="0" fontId="15" fillId="0" borderId="0" xfId="2" applyFont="1" applyFill="1" applyBorder="1" applyAlignment="1">
      <alignment horizontal="center" vertical="center" wrapText="1"/>
    </xf>
    <xf numFmtId="2" fontId="14" fillId="0" borderId="0" xfId="0" applyNumberFormat="1" applyFont="1"/>
    <xf numFmtId="0" fontId="15" fillId="7" borderId="23" xfId="2" applyFont="1" applyFill="1" applyBorder="1" applyAlignment="1">
      <alignment horizontal="center" vertical="center" wrapText="1"/>
    </xf>
    <xf numFmtId="0" fontId="15" fillId="7" borderId="24" xfId="2" applyFont="1" applyFill="1" applyBorder="1" applyAlignment="1">
      <alignment horizontal="center" vertical="center" wrapText="1"/>
    </xf>
    <xf numFmtId="0" fontId="15" fillId="7" borderId="25" xfId="2" applyFont="1" applyFill="1" applyBorder="1" applyAlignment="1">
      <alignment horizontal="center" vertical="center" wrapText="1"/>
    </xf>
    <xf numFmtId="0" fontId="12" fillId="0" borderId="0" xfId="5" applyFont="1" applyFill="1" applyBorder="1" applyAlignment="1">
      <alignment horizontal="center" vertical="center"/>
    </xf>
    <xf numFmtId="0" fontId="12" fillId="10" borderId="7" xfId="5" applyFont="1" applyBorder="1" applyAlignment="1">
      <alignment vertical="top"/>
    </xf>
    <xf numFmtId="0" fontId="12" fillId="10" borderId="5" xfId="5" applyFont="1" applyBorder="1" applyAlignment="1">
      <alignment vertical="top"/>
    </xf>
    <xf numFmtId="0" fontId="12" fillId="10" borderId="4" xfId="5" applyFont="1" applyBorder="1" applyAlignment="1">
      <alignment vertical="top"/>
    </xf>
    <xf numFmtId="44" fontId="12" fillId="10" borderId="1" xfId="5" applyNumberFormat="1" applyFont="1" applyBorder="1" applyAlignment="1"/>
    <xf numFmtId="2" fontId="11" fillId="0" borderId="29" xfId="0" applyNumberFormat="1" applyFont="1" applyBorder="1" applyAlignment="1">
      <alignment horizontal="center"/>
    </xf>
    <xf numFmtId="2" fontId="1" fillId="9" borderId="26" xfId="4" applyNumberFormat="1" applyBorder="1" applyAlignment="1">
      <alignment horizontal="center" vertical="center" wrapText="1"/>
    </xf>
    <xf numFmtId="2" fontId="11" fillId="0" borderId="6" xfId="0" applyNumberFormat="1" applyFont="1" applyBorder="1" applyAlignment="1">
      <alignment horizontal="center"/>
    </xf>
    <xf numFmtId="44" fontId="12" fillId="12" borderId="11" xfId="0" applyNumberFormat="1" applyFont="1" applyFill="1" applyBorder="1" applyAlignment="1">
      <alignment vertical="center" wrapText="1"/>
    </xf>
    <xf numFmtId="2" fontId="13" fillId="8" borderId="28" xfId="3" applyNumberFormat="1" applyFont="1" applyAlignment="1">
      <alignment horizontal="center" vertical="center"/>
    </xf>
    <xf numFmtId="2" fontId="13" fillId="8" borderId="28" xfId="3" applyNumberFormat="1" applyFont="1" applyAlignment="1">
      <alignment horizontal="left" vertical="center"/>
    </xf>
    <xf numFmtId="2" fontId="13" fillId="0" borderId="1" xfId="0" applyNumberFormat="1" applyFont="1" applyFill="1" applyBorder="1" applyAlignment="1">
      <alignment horizontal="center" vertical="center"/>
    </xf>
    <xf numFmtId="2" fontId="13" fillId="0" borderId="1" xfId="0" applyNumberFormat="1" applyFont="1" applyBorder="1" applyAlignment="1">
      <alignment horizontal="center" vertical="center"/>
    </xf>
    <xf numFmtId="164" fontId="13" fillId="0" borderId="1" xfId="0" applyNumberFormat="1" applyFont="1" applyBorder="1" applyAlignment="1">
      <alignment horizontal="center" vertical="center"/>
    </xf>
    <xf numFmtId="2" fontId="16" fillId="8" borderId="28" xfId="3" applyNumberFormat="1" applyFont="1" applyAlignment="1">
      <alignment horizontal="center"/>
    </xf>
    <xf numFmtId="2" fontId="13" fillId="0" borderId="1" xfId="0" applyNumberFormat="1" applyFont="1" applyBorder="1" applyAlignment="1">
      <alignment horizontal="center"/>
    </xf>
    <xf numFmtId="2" fontId="13" fillId="0" borderId="1" xfId="0" applyNumberFormat="1" applyFont="1" applyFill="1" applyBorder="1" applyAlignment="1">
      <alignment horizontal="center"/>
    </xf>
    <xf numFmtId="49" fontId="13" fillId="0" borderId="1" xfId="0" applyNumberFormat="1" applyFont="1" applyFill="1" applyBorder="1" applyAlignment="1">
      <alignment horizontal="center"/>
    </xf>
    <xf numFmtId="2" fontId="11" fillId="0" borderId="1" xfId="0" applyNumberFormat="1" applyFont="1" applyBorder="1" applyAlignment="1">
      <alignment vertical="center"/>
    </xf>
    <xf numFmtId="2" fontId="0" fillId="9" borderId="2" xfId="4" applyNumberFormat="1" applyFont="1" applyBorder="1" applyAlignment="1">
      <alignment vertical="center"/>
    </xf>
    <xf numFmtId="2" fontId="0" fillId="9" borderId="26" xfId="4" applyNumberFormat="1" applyFont="1" applyBorder="1" applyAlignment="1">
      <alignment vertical="center"/>
    </xf>
    <xf numFmtId="2" fontId="0" fillId="9" borderId="27" xfId="4" applyNumberFormat="1" applyFont="1" applyBorder="1" applyAlignment="1">
      <alignment vertical="center"/>
    </xf>
    <xf numFmtId="0" fontId="11" fillId="2" borderId="10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12" fillId="12" borderId="8" xfId="0" applyFont="1" applyFill="1" applyBorder="1" applyAlignment="1">
      <alignment horizontal="left" vertical="center"/>
    </xf>
    <xf numFmtId="0" fontId="12" fillId="12" borderId="9" xfId="0" applyFont="1" applyFill="1" applyBorder="1" applyAlignment="1">
      <alignment horizontal="left" vertical="center"/>
    </xf>
    <xf numFmtId="0" fontId="12" fillId="4" borderId="10" xfId="0" applyFont="1" applyFill="1" applyBorder="1" applyAlignment="1">
      <alignment horizontal="left" vertical="center"/>
    </xf>
    <xf numFmtId="0" fontId="12" fillId="4" borderId="11" xfId="0" applyFont="1" applyFill="1" applyBorder="1" applyAlignment="1">
      <alignment horizontal="left" vertical="center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0" borderId="1" xfId="0" applyFont="1" applyBorder="1"/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7" fillId="0" borderId="0" xfId="5" applyFont="1" applyFill="1" applyBorder="1" applyAlignment="1">
      <alignment horizontal="center" vertical="top"/>
    </xf>
    <xf numFmtId="0" fontId="12" fillId="0" borderId="0" xfId="5" applyFont="1" applyFill="1" applyBorder="1" applyAlignment="1">
      <alignment horizontal="center" vertical="top"/>
    </xf>
    <xf numFmtId="0" fontId="12" fillId="4" borderId="10" xfId="0" applyFont="1" applyFill="1" applyBorder="1" applyAlignment="1">
      <alignment horizontal="left" vertical="center" wrapText="1"/>
    </xf>
    <xf numFmtId="0" fontId="12" fillId="4" borderId="11" xfId="0" applyFont="1" applyFill="1" applyBorder="1" applyAlignment="1">
      <alignment horizontal="left" vertical="center" wrapText="1"/>
    </xf>
    <xf numFmtId="0" fontId="12" fillId="10" borderId="1" xfId="5" applyFont="1" applyBorder="1" applyAlignment="1">
      <alignment horizontal="center" vertical="center"/>
    </xf>
    <xf numFmtId="0" fontId="12" fillId="4" borderId="8" xfId="0" applyFont="1" applyFill="1" applyBorder="1" applyAlignment="1">
      <alignment horizontal="left" vertical="center"/>
    </xf>
    <xf numFmtId="0" fontId="12" fillId="4" borderId="9" xfId="0" applyFont="1" applyFill="1" applyBorder="1" applyAlignment="1">
      <alignment horizontal="left" vertical="center"/>
    </xf>
    <xf numFmtId="0" fontId="12" fillId="10" borderId="1" xfId="5" applyFont="1" applyBorder="1" applyAlignment="1">
      <alignment horizontal="center" vertical="center" wrapText="1"/>
    </xf>
    <xf numFmtId="0" fontId="10" fillId="11" borderId="10" xfId="6" applyFont="1" applyBorder="1" applyAlignment="1">
      <alignment horizontal="center" vertical="center" wrapText="1"/>
    </xf>
    <xf numFmtId="0" fontId="10" fillId="11" borderId="11" xfId="6" quotePrefix="1" applyFont="1" applyBorder="1" applyAlignment="1">
      <alignment horizontal="center" vertical="center" wrapText="1"/>
    </xf>
    <xf numFmtId="0" fontId="10" fillId="11" borderId="10" xfId="6" quotePrefix="1" applyFont="1" applyBorder="1" applyAlignment="1">
      <alignment horizontal="center" vertical="center" wrapText="1"/>
    </xf>
    <xf numFmtId="0" fontId="12" fillId="4" borderId="6" xfId="0" applyFont="1" applyFill="1" applyBorder="1" applyAlignment="1">
      <alignment horizontal="center" vertical="center" wrapText="1"/>
    </xf>
    <xf numFmtId="2" fontId="17" fillId="0" borderId="3" xfId="0" applyNumberFormat="1" applyFont="1" applyBorder="1" applyAlignment="1">
      <alignment horizontal="center" vertical="top"/>
    </xf>
    <xf numFmtId="2" fontId="12" fillId="0" borderId="3" xfId="0" applyNumberFormat="1" applyFont="1" applyBorder="1" applyAlignment="1">
      <alignment horizontal="center" vertical="top"/>
    </xf>
    <xf numFmtId="2" fontId="10" fillId="11" borderId="1" xfId="6" applyNumberFormat="1" applyFont="1" applyBorder="1" applyAlignment="1">
      <alignment horizontal="center" vertical="center"/>
    </xf>
    <xf numFmtId="2" fontId="0" fillId="9" borderId="2" xfId="4" applyNumberFormat="1" applyFont="1" applyBorder="1" applyAlignment="1">
      <alignment horizontal="center" vertical="center" wrapText="1"/>
    </xf>
    <xf numFmtId="2" fontId="1" fillId="9" borderId="27" xfId="4" applyNumberFormat="1" applyBorder="1" applyAlignment="1">
      <alignment horizontal="center" vertical="center" wrapText="1"/>
    </xf>
    <xf numFmtId="2" fontId="11" fillId="0" borderId="10" xfId="0" applyNumberFormat="1" applyFont="1" applyBorder="1" applyAlignment="1">
      <alignment horizontal="center"/>
    </xf>
    <xf numFmtId="2" fontId="11" fillId="0" borderId="11" xfId="0" applyNumberFormat="1" applyFont="1" applyBorder="1" applyAlignment="1">
      <alignment horizontal="center"/>
    </xf>
    <xf numFmtId="2" fontId="11" fillId="0" borderId="1" xfId="0" applyNumberFormat="1" applyFont="1" applyBorder="1" applyAlignment="1">
      <alignment horizontal="center" vertical="center"/>
    </xf>
    <xf numFmtId="2" fontId="12" fillId="3" borderId="10" xfId="0" applyNumberFormat="1" applyFont="1" applyFill="1" applyBorder="1" applyAlignment="1">
      <alignment horizontal="center" vertical="center"/>
    </xf>
    <xf numFmtId="2" fontId="12" fillId="3" borderId="6" xfId="0" applyNumberFormat="1" applyFont="1" applyFill="1" applyBorder="1" applyAlignment="1">
      <alignment horizontal="center" vertical="center"/>
    </xf>
    <xf numFmtId="2" fontId="12" fillId="3" borderId="11" xfId="0" applyNumberFormat="1" applyFont="1" applyFill="1" applyBorder="1" applyAlignment="1">
      <alignment horizontal="center" vertical="center"/>
    </xf>
    <xf numFmtId="2" fontId="0" fillId="2" borderId="1" xfId="4" applyNumberFormat="1" applyFont="1" applyFill="1" applyBorder="1" applyAlignment="1">
      <alignment horizontal="center" vertical="center" wrapText="1"/>
    </xf>
    <xf numFmtId="2" fontId="0" fillId="2" borderId="2" xfId="4" applyNumberFormat="1" applyFont="1" applyFill="1" applyBorder="1" applyAlignment="1">
      <alignment horizontal="center" vertical="center" wrapText="1"/>
    </xf>
    <xf numFmtId="2" fontId="1" fillId="2" borderId="27" xfId="4" applyNumberFormat="1" applyFill="1" applyBorder="1" applyAlignment="1">
      <alignment horizontal="center" vertical="center" wrapText="1"/>
    </xf>
    <xf numFmtId="2" fontId="0" fillId="9" borderId="26" xfId="4" applyNumberFormat="1" applyFont="1" applyBorder="1" applyAlignment="1">
      <alignment horizontal="center" vertical="center" wrapText="1"/>
    </xf>
    <xf numFmtId="2" fontId="0" fillId="9" borderId="27" xfId="4" applyNumberFormat="1" applyFont="1" applyBorder="1" applyAlignment="1">
      <alignment horizontal="center" vertical="center" wrapText="1"/>
    </xf>
    <xf numFmtId="2" fontId="12" fillId="3" borderId="1" xfId="0" applyNumberFormat="1" applyFont="1" applyFill="1" applyBorder="1" applyAlignment="1">
      <alignment horizontal="center" vertical="center"/>
    </xf>
    <xf numFmtId="2" fontId="13" fillId="8" borderId="28" xfId="3" applyNumberFormat="1" applyFont="1" applyAlignment="1">
      <alignment horizontal="center" vertical="center"/>
    </xf>
    <xf numFmtId="2" fontId="13" fillId="0" borderId="1" xfId="0" applyNumberFormat="1" applyFont="1" applyBorder="1" applyAlignment="1">
      <alignment horizontal="center" vertical="center"/>
    </xf>
    <xf numFmtId="2" fontId="0" fillId="9" borderId="1" xfId="4" applyNumberFormat="1" applyFont="1" applyBorder="1" applyAlignment="1">
      <alignment horizontal="center" vertical="center" wrapText="1"/>
    </xf>
    <xf numFmtId="2" fontId="1" fillId="9" borderId="1" xfId="4" applyNumberFormat="1" applyBorder="1" applyAlignment="1">
      <alignment horizontal="center" vertical="center" wrapText="1"/>
    </xf>
    <xf numFmtId="2" fontId="11" fillId="0" borderId="6" xfId="0" applyNumberFormat="1" applyFont="1" applyBorder="1" applyAlignment="1">
      <alignment horizontal="center"/>
    </xf>
    <xf numFmtId="2" fontId="12" fillId="10" borderId="1" xfId="5" applyNumberFormat="1" applyFont="1" applyBorder="1" applyAlignment="1">
      <alignment horizontal="center" vertical="center"/>
    </xf>
    <xf numFmtId="2" fontId="11" fillId="9" borderId="2" xfId="4" applyNumberFormat="1" applyFont="1" applyBorder="1" applyAlignment="1">
      <alignment horizontal="center" vertical="center" wrapText="1"/>
    </xf>
    <xf numFmtId="2" fontId="11" fillId="9" borderId="27" xfId="4" applyNumberFormat="1" applyFont="1" applyBorder="1" applyAlignment="1">
      <alignment horizontal="center" vertical="center" wrapText="1"/>
    </xf>
    <xf numFmtId="2" fontId="0" fillId="9" borderId="1" xfId="4" applyNumberFormat="1" applyFont="1" applyBorder="1" applyAlignment="1">
      <alignment horizontal="center" vertical="center"/>
    </xf>
    <xf numFmtId="2" fontId="1" fillId="9" borderId="1" xfId="4" applyNumberFormat="1" applyBorder="1" applyAlignment="1">
      <alignment horizontal="center" vertical="center"/>
    </xf>
    <xf numFmtId="2" fontId="12" fillId="0" borderId="1" xfId="0" applyNumberFormat="1" applyFont="1" applyBorder="1" applyAlignment="1">
      <alignment horizontal="center" vertical="center"/>
    </xf>
    <xf numFmtId="2" fontId="0" fillId="9" borderId="2" xfId="4" applyNumberFormat="1" applyFont="1" applyBorder="1" applyAlignment="1">
      <alignment horizontal="center" vertical="center"/>
    </xf>
    <xf numFmtId="2" fontId="0" fillId="9" borderId="26" xfId="4" applyNumberFormat="1" applyFont="1" applyBorder="1" applyAlignment="1">
      <alignment horizontal="center" vertical="center"/>
    </xf>
    <xf numFmtId="2" fontId="1" fillId="9" borderId="27" xfId="4" applyNumberFormat="1" applyBorder="1" applyAlignment="1">
      <alignment horizontal="center" vertical="center"/>
    </xf>
    <xf numFmtId="2" fontId="12" fillId="3" borderId="7" xfId="0" applyNumberFormat="1" applyFont="1" applyFill="1" applyBorder="1" applyAlignment="1">
      <alignment horizontal="center" vertical="center"/>
    </xf>
    <xf numFmtId="2" fontId="12" fillId="3" borderId="5" xfId="0" applyNumberFormat="1" applyFont="1" applyFill="1" applyBorder="1" applyAlignment="1">
      <alignment horizontal="center" vertical="center"/>
    </xf>
    <xf numFmtId="2" fontId="12" fillId="3" borderId="4" xfId="0" applyNumberFormat="1" applyFont="1" applyFill="1" applyBorder="1" applyAlignment="1">
      <alignment horizontal="center" vertical="center"/>
    </xf>
    <xf numFmtId="2" fontId="11" fillId="0" borderId="2" xfId="0" applyNumberFormat="1" applyFont="1" applyBorder="1" applyAlignment="1">
      <alignment horizontal="center" wrapText="1"/>
    </xf>
    <xf numFmtId="2" fontId="11" fillId="0" borderId="9" xfId="0" applyNumberFormat="1" applyFont="1" applyBorder="1" applyAlignment="1">
      <alignment horizontal="center" wrapText="1"/>
    </xf>
    <xf numFmtId="2" fontId="11" fillId="0" borderId="27" xfId="0" applyNumberFormat="1" applyFont="1" applyBorder="1" applyAlignment="1">
      <alignment horizontal="center" wrapText="1"/>
    </xf>
    <xf numFmtId="2" fontId="12" fillId="10" borderId="6" xfId="5" applyNumberFormat="1" applyFont="1" applyBorder="1" applyAlignment="1">
      <alignment horizontal="center" vertical="center"/>
    </xf>
    <xf numFmtId="2" fontId="12" fillId="10" borderId="11" xfId="5" applyNumberFormat="1" applyFont="1" applyBorder="1" applyAlignment="1">
      <alignment horizontal="center" vertical="center"/>
    </xf>
    <xf numFmtId="0" fontId="3" fillId="0" borderId="1" xfId="2" applyFont="1" applyBorder="1" applyAlignment="1">
      <alignment horizontal="center" vertical="center"/>
    </xf>
    <xf numFmtId="0" fontId="3" fillId="6" borderId="12" xfId="2" applyFont="1" applyFill="1" applyBorder="1" applyAlignment="1">
      <alignment horizontal="center" vertical="top" wrapText="1"/>
    </xf>
    <xf numFmtId="0" fontId="3" fillId="6" borderId="0" xfId="2" applyFont="1" applyFill="1" applyBorder="1" applyAlignment="1">
      <alignment horizontal="center" vertical="top" wrapText="1"/>
    </xf>
    <xf numFmtId="0" fontId="3" fillId="6" borderId="13" xfId="2" applyFont="1" applyFill="1" applyBorder="1" applyAlignment="1">
      <alignment horizontal="center" vertical="top" wrapText="1"/>
    </xf>
    <xf numFmtId="0" fontId="15" fillId="7" borderId="14" xfId="2" applyFont="1" applyFill="1" applyBorder="1" applyAlignment="1">
      <alignment horizontal="center" wrapText="1"/>
    </xf>
    <xf numFmtId="0" fontId="15" fillId="7" borderId="15" xfId="2" applyFont="1" applyFill="1" applyBorder="1" applyAlignment="1">
      <alignment horizontal="center" wrapText="1"/>
    </xf>
    <xf numFmtId="0" fontId="15" fillId="7" borderId="16" xfId="2" applyFont="1" applyFill="1" applyBorder="1" applyAlignment="1">
      <alignment horizontal="center" wrapText="1"/>
    </xf>
    <xf numFmtId="0" fontId="15" fillId="7" borderId="17" xfId="2" applyFont="1" applyFill="1" applyBorder="1" applyAlignment="1">
      <alignment horizontal="center" wrapText="1"/>
    </xf>
    <xf numFmtId="0" fontId="15" fillId="7" borderId="18" xfId="2" applyFont="1" applyFill="1" applyBorder="1" applyAlignment="1">
      <alignment horizontal="center" wrapText="1"/>
    </xf>
  </cellXfs>
  <cellStyles count="7">
    <cellStyle name="20% - Ênfase1" xfId="4" builtinId="30"/>
    <cellStyle name="40% - Ênfase1" xfId="5" builtinId="31"/>
    <cellStyle name="60% - Ênfase1" xfId="6" builtinId="32"/>
    <cellStyle name="Cálculo" xfId="3" builtinId="22"/>
    <cellStyle name="Moeda" xfId="1" builtinId="4"/>
    <cellStyle name="Normal" xfId="0" builtinId="0"/>
    <cellStyle name="Normal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Plan1"/>
  <dimension ref="A1:AQ114"/>
  <sheetViews>
    <sheetView showGridLines="0" tabSelected="1" topLeftCell="A2" zoomScale="110" zoomScaleNormal="110" workbookViewId="0">
      <selection activeCell="A2" sqref="A2:H2"/>
    </sheetView>
  </sheetViews>
  <sheetFormatPr defaultRowHeight="14.25"/>
  <cols>
    <col min="1" max="1" width="6.85546875" style="46" customWidth="1"/>
    <col min="2" max="2" width="8" style="47" customWidth="1"/>
    <col min="3" max="3" width="54.85546875" style="86" customWidth="1"/>
    <col min="4" max="4" width="3.28515625" style="87" customWidth="1"/>
    <col min="5" max="5" width="4" style="87" customWidth="1"/>
    <col min="6" max="6" width="7.5703125" style="47" bestFit="1" customWidth="1"/>
    <col min="7" max="7" width="13.28515625" style="47" customWidth="1"/>
    <col min="8" max="8" width="15.140625" style="88" bestFit="1" customWidth="1"/>
    <col min="9" max="9" width="9.140625" style="47"/>
    <col min="10" max="10" width="13.7109375" style="47" customWidth="1"/>
    <col min="11" max="11" width="10.85546875" style="46" bestFit="1" customWidth="1"/>
    <col min="12" max="12" width="13.5703125" style="46" bestFit="1" customWidth="1"/>
    <col min="13" max="13" width="13.7109375" style="46" customWidth="1"/>
    <col min="14" max="16384" width="9.140625" style="46"/>
  </cols>
  <sheetData>
    <row r="1" spans="1:43" s="90" customFormat="1" ht="15" hidden="1" customHeight="1">
      <c r="A1" s="134" t="s">
        <v>288</v>
      </c>
      <c r="B1" s="135"/>
      <c r="C1" s="135"/>
      <c r="D1" s="135"/>
      <c r="E1" s="135"/>
      <c r="F1" s="136"/>
      <c r="G1" s="134" t="s">
        <v>289</v>
      </c>
      <c r="H1" s="136"/>
      <c r="I1" s="89"/>
      <c r="J1" s="89"/>
    </row>
    <row r="2" spans="1:43" s="102" customFormat="1" ht="24.75" customHeight="1">
      <c r="A2" s="169" t="s">
        <v>292</v>
      </c>
      <c r="B2" s="170"/>
      <c r="C2" s="170"/>
      <c r="D2" s="170"/>
      <c r="E2" s="170"/>
      <c r="F2" s="170"/>
      <c r="G2" s="170"/>
      <c r="H2" s="170"/>
      <c r="I2" s="133"/>
      <c r="J2" s="101"/>
    </row>
    <row r="3" spans="1:43" s="90" customFormat="1" ht="15">
      <c r="A3" s="173" t="s">
        <v>253</v>
      </c>
      <c r="B3" s="173"/>
      <c r="C3" s="173"/>
      <c r="D3" s="173"/>
      <c r="E3" s="173"/>
      <c r="F3" s="173"/>
      <c r="G3" s="173"/>
      <c r="H3" s="173"/>
      <c r="I3" s="101"/>
      <c r="J3" s="101"/>
      <c r="K3" s="102"/>
      <c r="L3" s="102"/>
      <c r="M3" s="102"/>
      <c r="N3" s="102"/>
      <c r="O3" s="102"/>
      <c r="P3" s="102"/>
      <c r="Q3" s="102"/>
      <c r="R3" s="102"/>
      <c r="S3" s="102"/>
      <c r="T3" s="102"/>
      <c r="U3" s="102"/>
      <c r="V3" s="102"/>
      <c r="W3" s="102"/>
      <c r="X3" s="102"/>
      <c r="Y3" s="102"/>
      <c r="Z3" s="102"/>
      <c r="AA3" s="102"/>
      <c r="AB3" s="102"/>
      <c r="AC3" s="102"/>
      <c r="AD3" s="102"/>
      <c r="AE3" s="102"/>
      <c r="AF3" s="102"/>
      <c r="AG3" s="102"/>
      <c r="AH3" s="102"/>
      <c r="AI3" s="102"/>
      <c r="AJ3" s="102"/>
      <c r="AK3" s="102"/>
      <c r="AL3" s="102"/>
      <c r="AM3" s="102"/>
      <c r="AN3" s="102"/>
      <c r="AO3" s="102"/>
      <c r="AP3" s="102"/>
      <c r="AQ3" s="102"/>
    </row>
    <row r="4" spans="1:43" s="90" customFormat="1" ht="13.5" customHeight="1">
      <c r="A4" s="173"/>
      <c r="B4" s="173"/>
      <c r="C4" s="173"/>
      <c r="D4" s="173"/>
      <c r="E4" s="173"/>
      <c r="F4" s="173"/>
      <c r="G4" s="173"/>
      <c r="H4" s="173"/>
      <c r="I4" s="101"/>
      <c r="J4" s="101"/>
      <c r="K4" s="102"/>
      <c r="L4" s="102"/>
      <c r="M4" s="102"/>
      <c r="N4" s="102"/>
      <c r="O4" s="102"/>
      <c r="P4" s="102"/>
      <c r="Q4" s="102"/>
      <c r="R4" s="102"/>
      <c r="S4" s="102"/>
      <c r="T4" s="102"/>
      <c r="U4" s="102"/>
      <c r="V4" s="102"/>
      <c r="W4" s="102"/>
      <c r="X4" s="102"/>
      <c r="Y4" s="102"/>
      <c r="Z4" s="102"/>
      <c r="AA4" s="102"/>
      <c r="AB4" s="102"/>
      <c r="AC4" s="102"/>
      <c r="AD4" s="102"/>
      <c r="AE4" s="102"/>
      <c r="AF4" s="102"/>
      <c r="AG4" s="102"/>
      <c r="AH4" s="102"/>
      <c r="AI4" s="102"/>
      <c r="AJ4" s="102"/>
      <c r="AK4" s="102"/>
      <c r="AL4" s="102"/>
      <c r="AM4" s="102"/>
      <c r="AN4" s="102"/>
      <c r="AO4" s="102"/>
      <c r="AP4" s="102"/>
      <c r="AQ4" s="102"/>
    </row>
    <row r="5" spans="1:43" s="90" customFormat="1" ht="19.5" customHeight="1">
      <c r="A5" s="91"/>
      <c r="B5" s="91" t="s">
        <v>67</v>
      </c>
      <c r="C5" s="91"/>
      <c r="D5" s="91" t="s">
        <v>290</v>
      </c>
      <c r="E5" s="91"/>
      <c r="F5" s="91"/>
      <c r="G5" s="91"/>
      <c r="H5" s="137">
        <f>H108</f>
        <v>64711.644804200005</v>
      </c>
      <c r="I5" s="101"/>
      <c r="J5" s="101"/>
      <c r="K5" s="102"/>
      <c r="L5" s="102"/>
      <c r="M5" s="103"/>
      <c r="N5" s="102"/>
      <c r="O5" s="102"/>
      <c r="P5" s="102"/>
      <c r="Q5" s="102"/>
      <c r="R5" s="102"/>
      <c r="S5" s="102"/>
      <c r="T5" s="102"/>
      <c r="U5" s="102"/>
      <c r="V5" s="102"/>
      <c r="W5" s="102"/>
      <c r="X5" s="102"/>
      <c r="Y5" s="102"/>
      <c r="Z5" s="102"/>
      <c r="AA5" s="102"/>
      <c r="AB5" s="102"/>
      <c r="AC5" s="102"/>
      <c r="AD5" s="102"/>
      <c r="AE5" s="102"/>
      <c r="AF5" s="102"/>
      <c r="AG5" s="102"/>
      <c r="AH5" s="102"/>
      <c r="AI5" s="102"/>
      <c r="AJ5" s="102"/>
      <c r="AK5" s="102"/>
      <c r="AL5" s="102"/>
      <c r="AM5" s="102"/>
      <c r="AN5" s="102"/>
      <c r="AO5" s="102"/>
      <c r="AP5" s="102"/>
      <c r="AQ5" s="102"/>
    </row>
    <row r="6" spans="1:43" s="90" customFormat="1" ht="30">
      <c r="A6" s="91" t="s">
        <v>0</v>
      </c>
      <c r="B6" s="92" t="s">
        <v>1</v>
      </c>
      <c r="C6" s="93" t="s">
        <v>88</v>
      </c>
      <c r="D6" s="176" t="s">
        <v>6</v>
      </c>
      <c r="E6" s="176"/>
      <c r="F6" s="92" t="s">
        <v>2</v>
      </c>
      <c r="G6" s="97" t="s">
        <v>82</v>
      </c>
      <c r="H6" s="94" t="s">
        <v>98</v>
      </c>
      <c r="I6" s="101"/>
      <c r="J6" s="101"/>
      <c r="K6" s="102"/>
      <c r="L6" s="104"/>
      <c r="M6" s="103"/>
      <c r="N6" s="102"/>
      <c r="O6" s="102"/>
      <c r="P6" s="102"/>
      <c r="Q6" s="102"/>
      <c r="R6" s="102"/>
      <c r="S6" s="102"/>
      <c r="T6" s="102"/>
      <c r="U6" s="102"/>
      <c r="V6" s="102"/>
      <c r="W6" s="102"/>
      <c r="X6" s="102"/>
      <c r="Y6" s="102"/>
      <c r="Z6" s="102"/>
      <c r="AA6" s="102"/>
      <c r="AB6" s="102"/>
      <c r="AC6" s="102"/>
      <c r="AD6" s="102"/>
      <c r="AE6" s="102"/>
      <c r="AF6" s="102"/>
      <c r="AG6" s="102"/>
      <c r="AH6" s="102"/>
      <c r="AI6" s="102"/>
      <c r="AJ6" s="102"/>
      <c r="AK6" s="102"/>
      <c r="AL6" s="102"/>
      <c r="AM6" s="102"/>
      <c r="AN6" s="102"/>
      <c r="AO6" s="102"/>
      <c r="AP6" s="102"/>
      <c r="AQ6" s="102"/>
    </row>
    <row r="7" spans="1:43" ht="15">
      <c r="A7" s="174" t="s">
        <v>9</v>
      </c>
      <c r="B7" s="175"/>
      <c r="C7" s="37" t="s">
        <v>88</v>
      </c>
      <c r="D7" s="38"/>
      <c r="E7" s="38"/>
      <c r="F7" s="38"/>
      <c r="G7" s="38"/>
      <c r="H7" s="54">
        <v>0</v>
      </c>
      <c r="I7" s="50"/>
      <c r="L7" s="49"/>
      <c r="M7" s="48"/>
    </row>
    <row r="8" spans="1:43" s="56" customFormat="1" ht="15">
      <c r="A8" s="171" t="s">
        <v>10</v>
      </c>
      <c r="B8" s="172"/>
      <c r="C8" s="52" t="s">
        <v>8</v>
      </c>
      <c r="D8" s="53"/>
      <c r="E8" s="53"/>
      <c r="F8" s="53"/>
      <c r="G8" s="38"/>
      <c r="H8" s="54">
        <f>SUM(H9:H18)</f>
        <v>12910.2242747</v>
      </c>
      <c r="I8" s="55"/>
      <c r="J8" s="55"/>
      <c r="L8" s="35"/>
      <c r="M8" s="35"/>
    </row>
    <row r="9" spans="1:43" ht="28.5">
      <c r="A9" s="40" t="s">
        <v>11</v>
      </c>
      <c r="B9" s="40">
        <v>96527</v>
      </c>
      <c r="C9" s="57" t="s">
        <v>287</v>
      </c>
      <c r="D9" s="167" t="s">
        <v>12</v>
      </c>
      <c r="E9" s="168"/>
      <c r="F9" s="36">
        <f>'Memória de cálculo'!G9</f>
        <v>37.150750000000002</v>
      </c>
      <c r="G9" s="58">
        <v>74.38</v>
      </c>
      <c r="H9" s="59">
        <f t="shared" ref="H9:H12" si="0">F9*G9</f>
        <v>2763.2727850000001</v>
      </c>
      <c r="L9" s="2"/>
      <c r="M9" s="2"/>
    </row>
    <row r="10" spans="1:43" ht="45" customHeight="1">
      <c r="A10" s="40" t="s">
        <v>13</v>
      </c>
      <c r="B10" s="40">
        <v>94097</v>
      </c>
      <c r="C10" s="57" t="s">
        <v>70</v>
      </c>
      <c r="D10" s="166" t="s">
        <v>3</v>
      </c>
      <c r="E10" s="166"/>
      <c r="F10" s="36">
        <f>'Memória de cálculo'!G15</f>
        <v>53.072500000000005</v>
      </c>
      <c r="G10" s="60">
        <v>3.84</v>
      </c>
      <c r="H10" s="59">
        <f t="shared" si="0"/>
        <v>203.79840000000002</v>
      </c>
    </row>
    <row r="11" spans="1:43" ht="31.5" customHeight="1">
      <c r="A11" s="40" t="s">
        <v>68</v>
      </c>
      <c r="B11" s="40">
        <v>68053</v>
      </c>
      <c r="C11" s="57" t="s">
        <v>160</v>
      </c>
      <c r="D11" s="161" t="s">
        <v>3</v>
      </c>
      <c r="E11" s="162"/>
      <c r="F11" s="36">
        <f>'Memória de cálculo'!G12</f>
        <v>232.70250000000001</v>
      </c>
      <c r="G11" s="44">
        <v>4.55</v>
      </c>
      <c r="H11" s="59">
        <f t="shared" si="0"/>
        <v>1058.7963750000001</v>
      </c>
      <c r="L11" s="61"/>
    </row>
    <row r="12" spans="1:43" s="56" customFormat="1" ht="42.75">
      <c r="A12" s="62" t="s">
        <v>203</v>
      </c>
      <c r="B12" s="62">
        <v>96547</v>
      </c>
      <c r="C12" s="57" t="s">
        <v>161</v>
      </c>
      <c r="D12" s="161" t="s">
        <v>71</v>
      </c>
      <c r="E12" s="162"/>
      <c r="F12" s="36">
        <f>'Memória de cálculo'!I24+'Memória de cálculo'!I26</f>
        <v>335.83661999999998</v>
      </c>
      <c r="G12" s="60">
        <v>5.91</v>
      </c>
      <c r="H12" s="59">
        <f t="shared" si="0"/>
        <v>1984.7944241999999</v>
      </c>
      <c r="I12" s="55"/>
      <c r="J12" s="55"/>
    </row>
    <row r="13" spans="1:43" ht="42.75">
      <c r="A13" s="62" t="s">
        <v>69</v>
      </c>
      <c r="B13" s="62">
        <v>94964</v>
      </c>
      <c r="C13" s="57" t="s">
        <v>105</v>
      </c>
      <c r="D13" s="161" t="s">
        <v>12</v>
      </c>
      <c r="E13" s="162"/>
      <c r="F13" s="36">
        <f>'Memória de cálculo'!G18</f>
        <v>15.921750000000001</v>
      </c>
      <c r="G13" s="60">
        <v>242.11</v>
      </c>
      <c r="H13" s="59">
        <f>F13*G13</f>
        <v>3854.8148925000005</v>
      </c>
    </row>
    <row r="14" spans="1:43" ht="57.75" customHeight="1">
      <c r="A14" s="62" t="s">
        <v>89</v>
      </c>
      <c r="B14" s="62">
        <v>89453</v>
      </c>
      <c r="C14" s="57" t="s">
        <v>321</v>
      </c>
      <c r="D14" s="161" t="s">
        <v>3</v>
      </c>
      <c r="E14" s="162"/>
      <c r="F14" s="36">
        <f>'Memória de cálculo'!D36</f>
        <v>32.660000000000004</v>
      </c>
      <c r="G14" s="60">
        <v>41.99</v>
      </c>
      <c r="H14" s="59">
        <f>F14*G14</f>
        <v>1371.3934000000002</v>
      </c>
    </row>
    <row r="15" spans="1:43" ht="42.75">
      <c r="A15" s="62" t="s">
        <v>204</v>
      </c>
      <c r="B15" s="62">
        <v>92792</v>
      </c>
      <c r="C15" s="57" t="s">
        <v>162</v>
      </c>
      <c r="D15" s="161" t="s">
        <v>71</v>
      </c>
      <c r="E15" s="162"/>
      <c r="F15" s="36">
        <f>'Memória de cálculo'!F29</f>
        <v>75.837299999999999</v>
      </c>
      <c r="G15" s="60">
        <v>5.15</v>
      </c>
      <c r="H15" s="59">
        <f>F15*G15</f>
        <v>390.562095</v>
      </c>
    </row>
    <row r="16" spans="1:43" ht="42.75">
      <c r="A16" s="62" t="s">
        <v>90</v>
      </c>
      <c r="B16" s="62">
        <v>92791</v>
      </c>
      <c r="C16" s="57" t="s">
        <v>163</v>
      </c>
      <c r="D16" s="161" t="s">
        <v>71</v>
      </c>
      <c r="E16" s="162"/>
      <c r="F16" s="36">
        <f>'Memória de cálculo'!F30+'Memória de cálculo'!F32</f>
        <v>24.950399999999998</v>
      </c>
      <c r="G16" s="60">
        <v>5.58</v>
      </c>
      <c r="H16" s="59">
        <f>F16*G16</f>
        <v>139.223232</v>
      </c>
    </row>
    <row r="17" spans="1:11" ht="42.75">
      <c r="A17" s="62" t="s">
        <v>91</v>
      </c>
      <c r="B17" s="62">
        <v>94964</v>
      </c>
      <c r="C17" s="57" t="s">
        <v>105</v>
      </c>
      <c r="D17" s="161" t="s">
        <v>12</v>
      </c>
      <c r="E17" s="162"/>
      <c r="F17" s="36">
        <f>'Memória de cálculo'!D34</f>
        <v>2.7761000000000005</v>
      </c>
      <c r="G17" s="60">
        <v>242.11</v>
      </c>
      <c r="H17" s="59">
        <f>F17*G17</f>
        <v>672.12157100000013</v>
      </c>
    </row>
    <row r="18" spans="1:11" ht="28.5">
      <c r="A18" s="40" t="s">
        <v>92</v>
      </c>
      <c r="B18" s="40">
        <v>96995</v>
      </c>
      <c r="C18" s="57" t="s">
        <v>108</v>
      </c>
      <c r="D18" s="161" t="s">
        <v>12</v>
      </c>
      <c r="E18" s="162"/>
      <c r="F18" s="36">
        <f>'Memória de cálculo'!G21</f>
        <v>16.330000000000002</v>
      </c>
      <c r="G18" s="60">
        <v>28.87</v>
      </c>
      <c r="H18" s="59">
        <f t="shared" ref="H18" si="1">F18*G18</f>
        <v>471.44710000000009</v>
      </c>
    </row>
    <row r="19" spans="1:11" ht="15">
      <c r="A19" s="159" t="s">
        <v>72</v>
      </c>
      <c r="B19" s="160"/>
      <c r="C19" s="37" t="s">
        <v>256</v>
      </c>
      <c r="D19" s="38"/>
      <c r="E19" s="38"/>
      <c r="F19" s="38"/>
      <c r="G19" s="38"/>
      <c r="H19" s="39">
        <f>SUM(H20:H32)</f>
        <v>9170.3224295</v>
      </c>
      <c r="I19" s="50"/>
    </row>
    <row r="20" spans="1:11" ht="28.5">
      <c r="A20" s="40" t="s">
        <v>14</v>
      </c>
      <c r="B20" s="40">
        <v>89996</v>
      </c>
      <c r="C20" s="57" t="s">
        <v>164</v>
      </c>
      <c r="D20" s="161" t="s">
        <v>41</v>
      </c>
      <c r="E20" s="162"/>
      <c r="F20" s="36">
        <f>'Memória de cálculo'!F54</f>
        <v>79.963200000000001</v>
      </c>
      <c r="G20" s="44">
        <v>5.5</v>
      </c>
      <c r="H20" s="59">
        <f t="shared" ref="H20:H26" si="2">F20*G20</f>
        <v>439.79759999999999</v>
      </c>
      <c r="I20" s="63"/>
      <c r="J20" s="64"/>
    </row>
    <row r="21" spans="1:11" ht="28.5">
      <c r="A21" s="40" t="s">
        <v>15</v>
      </c>
      <c r="B21" s="40">
        <v>89993</v>
      </c>
      <c r="C21" s="57" t="s">
        <v>167</v>
      </c>
      <c r="D21" s="161" t="s">
        <v>12</v>
      </c>
      <c r="E21" s="162"/>
      <c r="F21" s="36">
        <f>'Memória de cálculo'!E40</f>
        <v>0.55200000000000005</v>
      </c>
      <c r="G21" s="44">
        <v>500.35</v>
      </c>
      <c r="H21" s="59">
        <f t="shared" si="2"/>
        <v>276.19320000000005</v>
      </c>
      <c r="I21" s="63"/>
    </row>
    <row r="22" spans="1:11" ht="42.75">
      <c r="A22" s="40" t="s">
        <v>205</v>
      </c>
      <c r="B22" s="40">
        <v>92792</v>
      </c>
      <c r="C22" s="57" t="s">
        <v>162</v>
      </c>
      <c r="D22" s="161" t="s">
        <v>41</v>
      </c>
      <c r="E22" s="162"/>
      <c r="F22" s="36">
        <f>'Memória de cálculo'!F64</f>
        <v>4.41</v>
      </c>
      <c r="G22" s="44">
        <v>5.15</v>
      </c>
      <c r="H22" s="59">
        <f t="shared" ref="H22:H23" si="3">F22*G22</f>
        <v>22.711500000000001</v>
      </c>
      <c r="I22" s="63"/>
      <c r="J22" s="46"/>
    </row>
    <row r="23" spans="1:11" ht="28.5">
      <c r="A23" s="40" t="s">
        <v>93</v>
      </c>
      <c r="B23" s="40">
        <v>89993</v>
      </c>
      <c r="C23" s="57" t="s">
        <v>167</v>
      </c>
      <c r="D23" s="161" t="s">
        <v>12</v>
      </c>
      <c r="E23" s="162"/>
      <c r="F23" s="36">
        <f>'Memória de cálculo'!F46</f>
        <v>0.14399999999999999</v>
      </c>
      <c r="G23" s="44">
        <v>500.35</v>
      </c>
      <c r="H23" s="59">
        <f t="shared" si="3"/>
        <v>72.050399999999996</v>
      </c>
      <c r="I23" s="63"/>
    </row>
    <row r="24" spans="1:11" ht="42.75">
      <c r="A24" s="40" t="s">
        <v>94</v>
      </c>
      <c r="B24" s="40">
        <v>92794</v>
      </c>
      <c r="C24" s="65" t="s">
        <v>165</v>
      </c>
      <c r="D24" s="155" t="s">
        <v>41</v>
      </c>
      <c r="E24" s="156"/>
      <c r="F24" s="45">
        <f>'Memória de cálculo'!F66</f>
        <v>51.786000000000001</v>
      </c>
      <c r="G24" s="59">
        <v>4.57</v>
      </c>
      <c r="H24" s="44">
        <f t="shared" si="2"/>
        <v>236.66202000000001</v>
      </c>
    </row>
    <row r="25" spans="1:11" ht="28.5">
      <c r="A25" s="40" t="s">
        <v>95</v>
      </c>
      <c r="B25" s="40">
        <v>89993</v>
      </c>
      <c r="C25" s="57" t="s">
        <v>167</v>
      </c>
      <c r="D25" s="161" t="s">
        <v>12</v>
      </c>
      <c r="E25" s="162"/>
      <c r="F25" s="36">
        <f>'Memória de cálculo'!E48</f>
        <v>0.16800000000000004</v>
      </c>
      <c r="G25" s="44">
        <v>500.35</v>
      </c>
      <c r="H25" s="59">
        <f t="shared" si="2"/>
        <v>84.058800000000019</v>
      </c>
      <c r="J25" s="46"/>
    </row>
    <row r="26" spans="1:11" ht="31.5" customHeight="1">
      <c r="A26" s="40" t="s">
        <v>206</v>
      </c>
      <c r="B26" s="40">
        <v>89999</v>
      </c>
      <c r="C26" s="57" t="s">
        <v>166</v>
      </c>
      <c r="D26" s="155" t="s">
        <v>71</v>
      </c>
      <c r="E26" s="156"/>
      <c r="F26" s="45">
        <f>'Memória de cálculo'!F61</f>
        <v>50.56</v>
      </c>
      <c r="G26" s="59">
        <v>8.4499999999999993</v>
      </c>
      <c r="H26" s="44">
        <f t="shared" si="2"/>
        <v>427.23199999999997</v>
      </c>
      <c r="J26" s="46"/>
      <c r="K26" s="61"/>
    </row>
    <row r="27" spans="1:11" ht="42.75">
      <c r="A27" s="40" t="s">
        <v>207</v>
      </c>
      <c r="B27" s="62">
        <v>92791</v>
      </c>
      <c r="C27" s="57" t="s">
        <v>163</v>
      </c>
      <c r="D27" s="161" t="s">
        <v>12</v>
      </c>
      <c r="E27" s="162"/>
      <c r="F27" s="36">
        <f>'Memória de cálculo'!F62</f>
        <v>7.4119999999999999</v>
      </c>
      <c r="G27" s="60">
        <v>5.58</v>
      </c>
      <c r="H27" s="44">
        <f>F27*G27</f>
        <v>41.358960000000003</v>
      </c>
      <c r="J27" s="46"/>
    </row>
    <row r="28" spans="1:11" ht="28.5">
      <c r="A28" s="40" t="s">
        <v>96</v>
      </c>
      <c r="B28" s="40">
        <v>89994</v>
      </c>
      <c r="C28" s="57" t="s">
        <v>322</v>
      </c>
      <c r="D28" s="155" t="s">
        <v>12</v>
      </c>
      <c r="E28" s="156"/>
      <c r="F28" s="45">
        <f>'Memória de cálculo'!E42+'Memória de cálculo'!F44</f>
        <v>0.34960000000000002</v>
      </c>
      <c r="G28" s="59">
        <v>414.94</v>
      </c>
      <c r="H28" s="44">
        <f t="shared" ref="H28" si="4">F28*G28</f>
        <v>145.06302400000001</v>
      </c>
      <c r="J28" s="46"/>
    </row>
    <row r="29" spans="1:11" ht="42.75" customHeight="1">
      <c r="A29" s="98" t="s">
        <v>208</v>
      </c>
      <c r="B29" s="62">
        <v>92792</v>
      </c>
      <c r="C29" s="57" t="s">
        <v>162</v>
      </c>
      <c r="D29" s="166" t="s">
        <v>12</v>
      </c>
      <c r="E29" s="166"/>
      <c r="F29" s="99">
        <f>'Memória de cálculo'!F56</f>
        <v>43.634499999999996</v>
      </c>
      <c r="G29" s="60">
        <v>5.15</v>
      </c>
      <c r="H29" s="44">
        <f>F29*G29</f>
        <v>224.71767499999999</v>
      </c>
      <c r="J29" s="46"/>
    </row>
    <row r="30" spans="1:11" ht="42.75" customHeight="1">
      <c r="A30" s="98" t="s">
        <v>209</v>
      </c>
      <c r="B30" s="62">
        <v>92791</v>
      </c>
      <c r="C30" s="57" t="s">
        <v>163</v>
      </c>
      <c r="D30" s="166" t="s">
        <v>12</v>
      </c>
      <c r="E30" s="166"/>
      <c r="F30" s="99">
        <f>'Memória de cálculo'!F57+'Memória de cálculo'!F59</f>
        <v>58.947200000000009</v>
      </c>
      <c r="G30" s="60">
        <v>5.58</v>
      </c>
      <c r="H30" s="44">
        <f>F30*G30</f>
        <v>328.92537600000003</v>
      </c>
      <c r="J30" s="46"/>
    </row>
    <row r="31" spans="1:11" ht="42.75">
      <c r="A31" s="62" t="s">
        <v>210</v>
      </c>
      <c r="B31" s="62">
        <v>94964</v>
      </c>
      <c r="C31" s="57" t="s">
        <v>105</v>
      </c>
      <c r="D31" s="166" t="s">
        <v>12</v>
      </c>
      <c r="E31" s="166"/>
      <c r="F31" s="99">
        <f>'Memória de cálculo'!D51</f>
        <v>1.87795</v>
      </c>
      <c r="G31" s="60">
        <v>242.11</v>
      </c>
      <c r="H31" s="59">
        <f>F31*G31</f>
        <v>454.67047450000001</v>
      </c>
      <c r="J31" s="46"/>
    </row>
    <row r="32" spans="1:11" ht="57" customHeight="1">
      <c r="A32" s="98" t="s">
        <v>208</v>
      </c>
      <c r="B32" s="98" t="s">
        <v>323</v>
      </c>
      <c r="C32" s="57" t="s">
        <v>254</v>
      </c>
      <c r="D32" s="163" t="s">
        <v>3</v>
      </c>
      <c r="E32" s="164"/>
      <c r="F32" s="45">
        <v>97.61</v>
      </c>
      <c r="G32" s="59">
        <v>65.739999999999995</v>
      </c>
      <c r="H32" s="44">
        <f t="shared" ref="H32" si="5">F32*G32</f>
        <v>6416.8813999999993</v>
      </c>
      <c r="J32" s="46"/>
    </row>
    <row r="33" spans="1:10" s="56" customFormat="1" ht="15">
      <c r="A33" s="157" t="s">
        <v>76</v>
      </c>
      <c r="B33" s="158"/>
      <c r="C33" s="66" t="s">
        <v>75</v>
      </c>
      <c r="D33" s="67"/>
      <c r="E33" s="67"/>
      <c r="F33" s="67"/>
      <c r="G33" s="67"/>
      <c r="H33" s="141">
        <f>SUM(H34:H34)</f>
        <v>10143.379499999999</v>
      </c>
      <c r="I33" s="68"/>
      <c r="J33" s="69"/>
    </row>
    <row r="34" spans="1:10" ht="71.25">
      <c r="A34" s="40" t="s">
        <v>97</v>
      </c>
      <c r="B34" s="40">
        <v>89458</v>
      </c>
      <c r="C34" s="65" t="s">
        <v>169</v>
      </c>
      <c r="D34" s="155" t="s">
        <v>3</v>
      </c>
      <c r="E34" s="156"/>
      <c r="F34" s="45">
        <f>'Memória de cálculo'!G72</f>
        <v>244.95000000000002</v>
      </c>
      <c r="G34" s="59">
        <v>41.41</v>
      </c>
      <c r="H34" s="44">
        <f>F34*G34</f>
        <v>10143.379499999999</v>
      </c>
    </row>
    <row r="35" spans="1:10" ht="15">
      <c r="A35" s="159" t="s">
        <v>211</v>
      </c>
      <c r="B35" s="160"/>
      <c r="C35" s="37" t="s">
        <v>255</v>
      </c>
      <c r="D35" s="38"/>
      <c r="E35" s="38"/>
      <c r="F35" s="38"/>
      <c r="G35" s="38"/>
      <c r="H35" s="39">
        <f>H36+H45</f>
        <v>28533.334500000004</v>
      </c>
    </row>
    <row r="36" spans="1:10" ht="15">
      <c r="A36" s="70" t="s">
        <v>212</v>
      </c>
      <c r="B36" s="71"/>
      <c r="C36" s="72" t="s">
        <v>79</v>
      </c>
      <c r="D36" s="73"/>
      <c r="E36" s="73"/>
      <c r="F36" s="73"/>
      <c r="G36" s="73"/>
      <c r="H36" s="74">
        <f>SUM(H37:H44)</f>
        <v>15876.023500000001</v>
      </c>
    </row>
    <row r="37" spans="1:10" ht="57">
      <c r="A37" s="40" t="s">
        <v>213</v>
      </c>
      <c r="B37" s="40">
        <v>87777</v>
      </c>
      <c r="C37" s="65" t="s">
        <v>174</v>
      </c>
      <c r="D37" s="155" t="s">
        <v>3</v>
      </c>
      <c r="E37" s="156"/>
      <c r="F37" s="45">
        <f>'Memória de cálculo'!G80</f>
        <v>132.30000000000001</v>
      </c>
      <c r="G37" s="59">
        <v>36.25</v>
      </c>
      <c r="H37" s="44">
        <f>F37*G37</f>
        <v>4795.875</v>
      </c>
    </row>
    <row r="38" spans="1:10" ht="71.25">
      <c r="A38" s="40" t="s">
        <v>214</v>
      </c>
      <c r="B38" s="40">
        <v>87548</v>
      </c>
      <c r="C38" s="65" t="s">
        <v>170</v>
      </c>
      <c r="D38" s="155" t="s">
        <v>3</v>
      </c>
      <c r="E38" s="156"/>
      <c r="F38" s="45">
        <f>'Memória de cálculo'!G82-'Memória de cálculo'!G96-'Memória de cálculo'!G98-'Memória de cálculo'!G100</f>
        <v>217.81000000000003</v>
      </c>
      <c r="G38" s="59">
        <v>15.68</v>
      </c>
      <c r="H38" s="44">
        <f>F38*G38</f>
        <v>3415.2608000000005</v>
      </c>
    </row>
    <row r="39" spans="1:10" ht="85.5">
      <c r="A39" s="40" t="s">
        <v>215</v>
      </c>
      <c r="B39" s="40">
        <v>87554</v>
      </c>
      <c r="C39" s="65" t="s">
        <v>171</v>
      </c>
      <c r="D39" s="155" t="s">
        <v>3</v>
      </c>
      <c r="E39" s="156"/>
      <c r="F39" s="45">
        <f>'Memória de cálculo'!G96+'Memória de cálculo'!G98+'Memória de cálculo'!G100</f>
        <v>58.789999999999992</v>
      </c>
      <c r="G39" s="59">
        <v>12.5</v>
      </c>
      <c r="H39" s="44">
        <f>F39*G39</f>
        <v>734.87499999999989</v>
      </c>
    </row>
    <row r="40" spans="1:10" ht="71.25">
      <c r="A40" s="40" t="s">
        <v>216</v>
      </c>
      <c r="B40" s="40">
        <v>87273</v>
      </c>
      <c r="C40" s="57" t="s">
        <v>172</v>
      </c>
      <c r="D40" s="155" t="s">
        <v>3</v>
      </c>
      <c r="E40" s="156"/>
      <c r="F40" s="45">
        <f>'Memória de cálculo'!G96+'Memória de cálculo'!G100</f>
        <v>39.75</v>
      </c>
      <c r="G40" s="59">
        <v>56.39</v>
      </c>
      <c r="H40" s="44">
        <f t="shared" ref="H40:H41" si="6">F40*G40</f>
        <v>2241.5025000000001</v>
      </c>
    </row>
    <row r="41" spans="1:10" ht="71.25">
      <c r="A41" s="40" t="s">
        <v>217</v>
      </c>
      <c r="B41" s="40">
        <v>87275</v>
      </c>
      <c r="C41" s="57" t="s">
        <v>173</v>
      </c>
      <c r="D41" s="155" t="s">
        <v>3</v>
      </c>
      <c r="E41" s="156"/>
      <c r="F41" s="45">
        <f>'Memória de cálculo'!G98</f>
        <v>19.04</v>
      </c>
      <c r="G41" s="59">
        <v>61.82</v>
      </c>
      <c r="H41" s="44">
        <f t="shared" si="6"/>
        <v>1177.0527999999999</v>
      </c>
    </row>
    <row r="42" spans="1:10" ht="28.5">
      <c r="A42" s="40" t="s">
        <v>218</v>
      </c>
      <c r="B42" s="40">
        <v>88485</v>
      </c>
      <c r="C42" s="57" t="s">
        <v>78</v>
      </c>
      <c r="D42" s="166" t="s">
        <v>3</v>
      </c>
      <c r="E42" s="166"/>
      <c r="F42" s="36">
        <f>F43+F44</f>
        <v>350.11</v>
      </c>
      <c r="G42" s="44">
        <v>1.83</v>
      </c>
      <c r="H42" s="44">
        <f t="shared" ref="H42" si="7">F42*G42</f>
        <v>640.70130000000006</v>
      </c>
      <c r="I42" s="63"/>
    </row>
    <row r="43" spans="1:10" ht="28.5">
      <c r="A43" s="40" t="s">
        <v>219</v>
      </c>
      <c r="B43" s="40">
        <v>88487</v>
      </c>
      <c r="C43" s="57" t="s">
        <v>112</v>
      </c>
      <c r="D43" s="166" t="s">
        <v>3</v>
      </c>
      <c r="E43" s="166"/>
      <c r="F43" s="36">
        <f>'Memória de cálculo'!G80</f>
        <v>132.30000000000001</v>
      </c>
      <c r="G43" s="44">
        <v>7.03</v>
      </c>
      <c r="H43" s="44">
        <f>F43*G43</f>
        <v>930.06900000000007</v>
      </c>
      <c r="I43" s="63"/>
    </row>
    <row r="44" spans="1:10" ht="28.5">
      <c r="A44" s="40" t="s">
        <v>220</v>
      </c>
      <c r="B44" s="40">
        <v>88489</v>
      </c>
      <c r="C44" s="57" t="s">
        <v>111</v>
      </c>
      <c r="D44" s="166" t="s">
        <v>3</v>
      </c>
      <c r="E44" s="166"/>
      <c r="F44" s="36">
        <f>'Memória de cálculo'!G82-'Memória de cálculo'!G96-'Memória de cálculo'!G98-'Memória de cálculo'!G100</f>
        <v>217.81000000000003</v>
      </c>
      <c r="G44" s="44">
        <v>8.91</v>
      </c>
      <c r="H44" s="44">
        <f>F44*G44</f>
        <v>1940.6871000000003</v>
      </c>
      <c r="I44" s="63"/>
    </row>
    <row r="45" spans="1:10" ht="15">
      <c r="A45" s="75" t="s">
        <v>221</v>
      </c>
      <c r="B45" s="76"/>
      <c r="C45" s="77" t="s">
        <v>80</v>
      </c>
      <c r="D45" s="78"/>
      <c r="E45" s="79"/>
      <c r="F45" s="80"/>
      <c r="G45" s="81"/>
      <c r="H45" s="81">
        <f>SUM(H46:H52)</f>
        <v>12657.311000000002</v>
      </c>
      <c r="I45" s="63"/>
      <c r="J45" s="64"/>
    </row>
    <row r="46" spans="1:10" ht="57">
      <c r="A46" s="40" t="s">
        <v>222</v>
      </c>
      <c r="B46" s="40">
        <v>87642</v>
      </c>
      <c r="C46" s="57" t="s">
        <v>77</v>
      </c>
      <c r="D46" s="161" t="s">
        <v>12</v>
      </c>
      <c r="E46" s="162"/>
      <c r="F46" s="36">
        <f>'Memória de cálculo'!G90</f>
        <v>111.25</v>
      </c>
      <c r="G46" s="44">
        <v>31.76</v>
      </c>
      <c r="H46" s="44">
        <f>F46*G46</f>
        <v>3533.3</v>
      </c>
      <c r="I46" s="63"/>
    </row>
    <row r="47" spans="1:10" ht="57">
      <c r="A47" s="40" t="s">
        <v>223</v>
      </c>
      <c r="B47" s="40">
        <v>87257</v>
      </c>
      <c r="C47" s="65" t="s">
        <v>113</v>
      </c>
      <c r="D47" s="155" t="s">
        <v>3</v>
      </c>
      <c r="E47" s="156"/>
      <c r="F47" s="45">
        <f>'Memória de cálculo'!G94</f>
        <v>111.25</v>
      </c>
      <c r="G47" s="59">
        <v>49.52</v>
      </c>
      <c r="H47" s="44">
        <f t="shared" ref="H47" si="8">F47*G47</f>
        <v>5509.1</v>
      </c>
      <c r="I47" s="63"/>
    </row>
    <row r="48" spans="1:10" ht="42.75">
      <c r="A48" s="40" t="s">
        <v>224</v>
      </c>
      <c r="B48" s="40">
        <v>88650</v>
      </c>
      <c r="C48" s="57" t="s">
        <v>110</v>
      </c>
      <c r="D48" s="155" t="s">
        <v>7</v>
      </c>
      <c r="E48" s="156"/>
      <c r="F48" s="45">
        <f>'Memória de cálculo'!G102</f>
        <v>92.2</v>
      </c>
      <c r="G48" s="59">
        <v>8.93</v>
      </c>
      <c r="H48" s="44">
        <f>F48*G48</f>
        <v>823.346</v>
      </c>
      <c r="I48" s="63"/>
    </row>
    <row r="49" spans="1:10" ht="42.75">
      <c r="A49" s="40" t="s">
        <v>225</v>
      </c>
      <c r="B49" s="40">
        <v>84161</v>
      </c>
      <c r="C49" s="57" t="s">
        <v>109</v>
      </c>
      <c r="D49" s="155" t="s">
        <v>7</v>
      </c>
      <c r="E49" s="156"/>
      <c r="F49" s="45">
        <f>'Memória de cálculo'!G104</f>
        <v>4</v>
      </c>
      <c r="G49" s="59">
        <v>67.66</v>
      </c>
      <c r="H49" s="44">
        <f>F49*G49</f>
        <v>270.64</v>
      </c>
      <c r="I49" s="63"/>
    </row>
    <row r="50" spans="1:10" ht="28.5">
      <c r="A50" s="40" t="s">
        <v>226</v>
      </c>
      <c r="B50" s="40">
        <v>88494</v>
      </c>
      <c r="C50" s="57" t="s">
        <v>115</v>
      </c>
      <c r="D50" s="155" t="s">
        <v>3</v>
      </c>
      <c r="E50" s="156"/>
      <c r="F50" s="45">
        <f>'Memória de cálculo'!B106</f>
        <v>111.25</v>
      </c>
      <c r="G50" s="59">
        <v>12.7</v>
      </c>
      <c r="H50" s="44">
        <f t="shared" ref="H50:H52" si="9">F50*G50</f>
        <v>1412.875</v>
      </c>
      <c r="I50" s="63"/>
    </row>
    <row r="51" spans="1:10" ht="28.5">
      <c r="A51" s="40" t="s">
        <v>227</v>
      </c>
      <c r="B51" s="40">
        <v>88484</v>
      </c>
      <c r="C51" s="57" t="s">
        <v>114</v>
      </c>
      <c r="D51" s="155" t="s">
        <v>3</v>
      </c>
      <c r="E51" s="156"/>
      <c r="F51" s="45">
        <f>'Memória de cálculo'!B106</f>
        <v>111.25</v>
      </c>
      <c r="G51" s="59">
        <v>2.09</v>
      </c>
      <c r="H51" s="44">
        <f t="shared" si="9"/>
        <v>232.51249999999999</v>
      </c>
      <c r="I51" s="63"/>
    </row>
    <row r="52" spans="1:10" ht="28.5">
      <c r="A52" s="40" t="s">
        <v>228</v>
      </c>
      <c r="B52" s="40">
        <v>88486</v>
      </c>
      <c r="C52" s="57" t="s">
        <v>116</v>
      </c>
      <c r="D52" s="155" t="s">
        <v>3</v>
      </c>
      <c r="E52" s="156"/>
      <c r="F52" s="45">
        <f>'Memória de cálculo'!B106</f>
        <v>111.25</v>
      </c>
      <c r="G52" s="59">
        <v>7.87</v>
      </c>
      <c r="H52" s="44">
        <f t="shared" si="9"/>
        <v>875.53750000000002</v>
      </c>
      <c r="I52" s="63"/>
    </row>
    <row r="53" spans="1:10" ht="15">
      <c r="A53" s="159" t="s">
        <v>84</v>
      </c>
      <c r="B53" s="160"/>
      <c r="C53" s="37" t="s">
        <v>257</v>
      </c>
      <c r="D53" s="38"/>
      <c r="E53" s="38"/>
      <c r="F53" s="180"/>
      <c r="G53" s="180"/>
      <c r="H53" s="54">
        <f>SUM(H54:H78)</f>
        <v>3094.828</v>
      </c>
      <c r="I53" s="63"/>
      <c r="J53" s="46"/>
    </row>
    <row r="54" spans="1:10" ht="57">
      <c r="A54" s="40" t="s">
        <v>229</v>
      </c>
      <c r="B54" s="40">
        <v>1872</v>
      </c>
      <c r="C54" s="41" t="s">
        <v>176</v>
      </c>
      <c r="D54" s="165" t="s">
        <v>177</v>
      </c>
      <c r="E54" s="165"/>
      <c r="F54" s="40">
        <v>29</v>
      </c>
      <c r="G54" s="59">
        <v>1.75</v>
      </c>
      <c r="H54" s="44">
        <f t="shared" ref="H54:H78" si="10">F54*G54</f>
        <v>50.75</v>
      </c>
      <c r="I54" s="63"/>
      <c r="J54" s="46"/>
    </row>
    <row r="55" spans="1:10" ht="42.75">
      <c r="A55" s="40" t="s">
        <v>230</v>
      </c>
      <c r="B55" s="40">
        <v>1871</v>
      </c>
      <c r="C55" s="41" t="s">
        <v>178</v>
      </c>
      <c r="D55" s="165" t="s">
        <v>177</v>
      </c>
      <c r="E55" s="165"/>
      <c r="F55" s="40">
        <v>10</v>
      </c>
      <c r="G55" s="59">
        <v>3.13</v>
      </c>
      <c r="H55" s="44">
        <f t="shared" si="10"/>
        <v>31.299999999999997</v>
      </c>
      <c r="I55" s="63"/>
      <c r="J55" s="46"/>
    </row>
    <row r="56" spans="1:10" ht="57">
      <c r="A56" s="40" t="s">
        <v>230</v>
      </c>
      <c r="B56" s="40">
        <v>993</v>
      </c>
      <c r="C56" s="41" t="s">
        <v>179</v>
      </c>
      <c r="D56" s="165" t="s">
        <v>180</v>
      </c>
      <c r="E56" s="165"/>
      <c r="F56" s="62">
        <v>144.80000000000001</v>
      </c>
      <c r="G56" s="59">
        <v>1.03</v>
      </c>
      <c r="H56" s="44">
        <f t="shared" si="10"/>
        <v>149.14400000000001</v>
      </c>
      <c r="I56" s="63"/>
      <c r="J56" s="46"/>
    </row>
    <row r="57" spans="1:10" ht="57">
      <c r="A57" s="40" t="s">
        <v>231</v>
      </c>
      <c r="B57" s="40">
        <v>1021</v>
      </c>
      <c r="C57" s="41" t="s">
        <v>181</v>
      </c>
      <c r="D57" s="165" t="s">
        <v>180</v>
      </c>
      <c r="E57" s="165"/>
      <c r="F57" s="62">
        <v>319</v>
      </c>
      <c r="G57" s="59">
        <v>2.02</v>
      </c>
      <c r="H57" s="44">
        <f t="shared" si="10"/>
        <v>644.38</v>
      </c>
      <c r="I57" s="63"/>
      <c r="J57" s="46"/>
    </row>
    <row r="58" spans="1:10" ht="57">
      <c r="A58" s="40" t="s">
        <v>232</v>
      </c>
      <c r="B58" s="40">
        <v>1021</v>
      </c>
      <c r="C58" s="41" t="s">
        <v>182</v>
      </c>
      <c r="D58" s="165" t="s">
        <v>180</v>
      </c>
      <c r="E58" s="165"/>
      <c r="F58" s="62">
        <v>90.8</v>
      </c>
      <c r="G58" s="59">
        <v>4.49</v>
      </c>
      <c r="H58" s="44">
        <f t="shared" si="10"/>
        <v>407.69200000000001</v>
      </c>
      <c r="I58" s="63"/>
      <c r="J58" s="46"/>
    </row>
    <row r="59" spans="1:10" ht="42.75">
      <c r="A59" s="40" t="s">
        <v>233</v>
      </c>
      <c r="B59" s="40">
        <v>38075</v>
      </c>
      <c r="C59" s="41" t="s">
        <v>183</v>
      </c>
      <c r="D59" s="165" t="s">
        <v>177</v>
      </c>
      <c r="E59" s="165"/>
      <c r="F59" s="40">
        <v>15</v>
      </c>
      <c r="G59" s="59">
        <v>11.26</v>
      </c>
      <c r="H59" s="44">
        <f t="shared" si="10"/>
        <v>168.9</v>
      </c>
      <c r="I59" s="63"/>
      <c r="J59" s="46"/>
    </row>
    <row r="60" spans="1:10" ht="28.5">
      <c r="A60" s="40" t="s">
        <v>234</v>
      </c>
      <c r="B60" s="40">
        <v>38091</v>
      </c>
      <c r="C60" s="41" t="s">
        <v>184</v>
      </c>
      <c r="D60" s="165" t="s">
        <v>177</v>
      </c>
      <c r="E60" s="165"/>
      <c r="F60" s="40">
        <v>1</v>
      </c>
      <c r="G60" s="59">
        <v>1.71</v>
      </c>
      <c r="H60" s="44">
        <f t="shared" si="10"/>
        <v>1.71</v>
      </c>
      <c r="I60" s="63"/>
      <c r="J60" s="46"/>
    </row>
    <row r="61" spans="1:10" ht="28.5">
      <c r="A61" s="40" t="s">
        <v>235</v>
      </c>
      <c r="B61" s="40">
        <v>38092</v>
      </c>
      <c r="C61" s="41" t="s">
        <v>185</v>
      </c>
      <c r="D61" s="165" t="s">
        <v>177</v>
      </c>
      <c r="E61" s="165"/>
      <c r="F61" s="40">
        <v>11</v>
      </c>
      <c r="G61" s="59">
        <v>1.62</v>
      </c>
      <c r="H61" s="44">
        <f t="shared" si="10"/>
        <v>17.82</v>
      </c>
      <c r="I61" s="63"/>
      <c r="J61" s="46"/>
    </row>
    <row r="62" spans="1:10" ht="28.5">
      <c r="A62" s="40" t="s">
        <v>236</v>
      </c>
      <c r="B62" s="40">
        <v>38093</v>
      </c>
      <c r="C62" s="41" t="s">
        <v>186</v>
      </c>
      <c r="D62" s="165" t="s">
        <v>177</v>
      </c>
      <c r="E62" s="165"/>
      <c r="F62" s="40">
        <v>2</v>
      </c>
      <c r="G62" s="59">
        <v>1.68</v>
      </c>
      <c r="H62" s="44">
        <f t="shared" si="10"/>
        <v>3.36</v>
      </c>
      <c r="I62" s="63"/>
      <c r="J62" s="46"/>
    </row>
    <row r="63" spans="1:10" ht="28.5">
      <c r="A63" s="40" t="s">
        <v>237</v>
      </c>
      <c r="B63" s="40">
        <v>38113</v>
      </c>
      <c r="C63" s="41" t="s">
        <v>187</v>
      </c>
      <c r="D63" s="165" t="s">
        <v>177</v>
      </c>
      <c r="E63" s="165"/>
      <c r="F63" s="40">
        <v>1</v>
      </c>
      <c r="G63" s="59">
        <v>6.33</v>
      </c>
      <c r="H63" s="44">
        <f t="shared" si="10"/>
        <v>6.33</v>
      </c>
      <c r="I63" s="63"/>
      <c r="J63" s="46"/>
    </row>
    <row r="64" spans="1:10" ht="34.5" customHeight="1">
      <c r="A64" s="40" t="s">
        <v>238</v>
      </c>
      <c r="B64" s="40">
        <v>12128</v>
      </c>
      <c r="C64" s="41" t="s">
        <v>188</v>
      </c>
      <c r="D64" s="165" t="s">
        <v>177</v>
      </c>
      <c r="E64" s="165"/>
      <c r="F64" s="40">
        <v>5</v>
      </c>
      <c r="G64" s="59">
        <v>6.67</v>
      </c>
      <c r="H64" s="44">
        <f t="shared" si="10"/>
        <v>33.35</v>
      </c>
      <c r="I64" s="63"/>
      <c r="J64" s="46"/>
    </row>
    <row r="65" spans="1:10" ht="42.75">
      <c r="A65" s="40" t="s">
        <v>239</v>
      </c>
      <c r="B65" s="40">
        <v>38069</v>
      </c>
      <c r="C65" s="41" t="s">
        <v>189</v>
      </c>
      <c r="D65" s="165" t="s">
        <v>177</v>
      </c>
      <c r="E65" s="165"/>
      <c r="F65" s="40">
        <v>1</v>
      </c>
      <c r="G65" s="59">
        <v>11.07</v>
      </c>
      <c r="H65" s="44">
        <f t="shared" si="10"/>
        <v>11.07</v>
      </c>
      <c r="I65" s="63"/>
      <c r="J65" s="46"/>
    </row>
    <row r="66" spans="1:10" ht="42.75">
      <c r="A66" s="40" t="s">
        <v>240</v>
      </c>
      <c r="B66" s="40">
        <v>38071</v>
      </c>
      <c r="C66" s="41" t="s">
        <v>190</v>
      </c>
      <c r="D66" s="165" t="s">
        <v>177</v>
      </c>
      <c r="E66" s="165"/>
      <c r="F66" s="40">
        <v>1</v>
      </c>
      <c r="G66" s="59">
        <v>12.24</v>
      </c>
      <c r="H66" s="44">
        <f t="shared" si="10"/>
        <v>12.24</v>
      </c>
      <c r="I66" s="63"/>
      <c r="J66" s="46"/>
    </row>
    <row r="67" spans="1:10" ht="30.75" customHeight="1">
      <c r="A67" s="40" t="s">
        <v>241</v>
      </c>
      <c r="B67" s="40">
        <v>7528</v>
      </c>
      <c r="C67" s="41" t="s">
        <v>191</v>
      </c>
      <c r="D67" s="165" t="s">
        <v>177</v>
      </c>
      <c r="E67" s="165"/>
      <c r="F67" s="40">
        <v>5</v>
      </c>
      <c r="G67" s="59">
        <v>6.5</v>
      </c>
      <c r="H67" s="44">
        <f t="shared" si="10"/>
        <v>32.5</v>
      </c>
      <c r="I67" s="63"/>
      <c r="J67" s="46"/>
    </row>
    <row r="68" spans="1:10" ht="21" customHeight="1">
      <c r="A68" s="40" t="s">
        <v>242</v>
      </c>
      <c r="B68" s="40">
        <v>34653</v>
      </c>
      <c r="C68" s="41" t="s">
        <v>192</v>
      </c>
      <c r="D68" s="165" t="s">
        <v>177</v>
      </c>
      <c r="E68" s="165"/>
      <c r="F68" s="40">
        <v>5</v>
      </c>
      <c r="G68" s="59">
        <v>9.1999999999999993</v>
      </c>
      <c r="H68" s="44">
        <f t="shared" si="10"/>
        <v>46</v>
      </c>
      <c r="I68" s="63"/>
      <c r="J68" s="46"/>
    </row>
    <row r="69" spans="1:10" ht="44.25" customHeight="1">
      <c r="A69" s="40" t="s">
        <v>243</v>
      </c>
      <c r="B69" s="40">
        <v>91844</v>
      </c>
      <c r="C69" s="41" t="s">
        <v>201</v>
      </c>
      <c r="D69" s="165" t="s">
        <v>180</v>
      </c>
      <c r="E69" s="165"/>
      <c r="F69" s="40">
        <v>167.6</v>
      </c>
      <c r="G69" s="59">
        <v>3.94</v>
      </c>
      <c r="H69" s="44">
        <f t="shared" si="10"/>
        <v>660.34399999999994</v>
      </c>
      <c r="I69" s="63"/>
      <c r="J69" s="46"/>
    </row>
    <row r="70" spans="1:10" ht="57">
      <c r="A70" s="40" t="s">
        <v>244</v>
      </c>
      <c r="B70" s="40">
        <v>91486</v>
      </c>
      <c r="C70" s="41" t="s">
        <v>202</v>
      </c>
      <c r="D70" s="167" t="s">
        <v>180</v>
      </c>
      <c r="E70" s="168"/>
      <c r="F70" s="82">
        <v>3.1</v>
      </c>
      <c r="G70" s="59">
        <v>5.48</v>
      </c>
      <c r="H70" s="44">
        <f t="shared" si="10"/>
        <v>16.988000000000003</v>
      </c>
      <c r="I70" s="63"/>
      <c r="J70" s="46"/>
    </row>
    <row r="71" spans="1:10" ht="28.5">
      <c r="A71" s="40" t="s">
        <v>245</v>
      </c>
      <c r="B71" s="40">
        <v>1088</v>
      </c>
      <c r="C71" s="41" t="s">
        <v>193</v>
      </c>
      <c r="D71" s="165" t="s">
        <v>177</v>
      </c>
      <c r="E71" s="165"/>
      <c r="F71" s="40">
        <v>8</v>
      </c>
      <c r="G71" s="59">
        <v>12.77</v>
      </c>
      <c r="H71" s="44">
        <f t="shared" si="10"/>
        <v>102.16</v>
      </c>
      <c r="I71" s="63"/>
      <c r="J71" s="46"/>
    </row>
    <row r="72" spans="1:10" ht="28.5">
      <c r="A72" s="40" t="s">
        <v>246</v>
      </c>
      <c r="B72" s="40">
        <v>1087</v>
      </c>
      <c r="C72" s="41" t="s">
        <v>194</v>
      </c>
      <c r="D72" s="165" t="s">
        <v>177</v>
      </c>
      <c r="E72" s="165"/>
      <c r="F72" s="40">
        <v>2</v>
      </c>
      <c r="G72" s="59">
        <v>15.95</v>
      </c>
      <c r="H72" s="44">
        <f t="shared" si="10"/>
        <v>31.9</v>
      </c>
      <c r="I72" s="63"/>
      <c r="J72" s="46"/>
    </row>
    <row r="73" spans="1:10" ht="18.75" customHeight="1">
      <c r="A73" s="40" t="s">
        <v>247</v>
      </c>
      <c r="B73" s="40">
        <v>12295</v>
      </c>
      <c r="C73" s="41" t="s">
        <v>195</v>
      </c>
      <c r="D73" s="165" t="s">
        <v>177</v>
      </c>
      <c r="E73" s="165"/>
      <c r="F73" s="40">
        <v>10</v>
      </c>
      <c r="G73" s="59">
        <v>2.54</v>
      </c>
      <c r="H73" s="44">
        <f t="shared" si="10"/>
        <v>25.4</v>
      </c>
      <c r="I73" s="63"/>
      <c r="J73" s="46"/>
    </row>
    <row r="74" spans="1:10" ht="42.75">
      <c r="A74" s="40" t="s">
        <v>248</v>
      </c>
      <c r="B74" s="40">
        <v>1266</v>
      </c>
      <c r="C74" s="41" t="s">
        <v>196</v>
      </c>
      <c r="D74" s="165" t="s">
        <v>177</v>
      </c>
      <c r="E74" s="165"/>
      <c r="F74" s="40">
        <v>10</v>
      </c>
      <c r="G74" s="59">
        <v>47.85</v>
      </c>
      <c r="H74" s="44">
        <f t="shared" si="10"/>
        <v>478.5</v>
      </c>
      <c r="I74" s="63"/>
      <c r="J74" s="46"/>
    </row>
    <row r="75" spans="1:10" ht="42.75">
      <c r="A75" s="40" t="s">
        <v>249</v>
      </c>
      <c r="B75" s="40">
        <v>39805</v>
      </c>
      <c r="C75" s="41" t="s">
        <v>197</v>
      </c>
      <c r="D75" s="165" t="s">
        <v>177</v>
      </c>
      <c r="E75" s="165"/>
      <c r="F75" s="40">
        <v>1</v>
      </c>
      <c r="G75" s="59">
        <v>93.38</v>
      </c>
      <c r="H75" s="44">
        <f t="shared" si="10"/>
        <v>93.38</v>
      </c>
      <c r="I75" s="63"/>
      <c r="J75" s="46"/>
    </row>
    <row r="76" spans="1:10" ht="28.5">
      <c r="A76" s="40" t="s">
        <v>250</v>
      </c>
      <c r="B76" s="40">
        <v>38778</v>
      </c>
      <c r="C76" s="41" t="s">
        <v>198</v>
      </c>
      <c r="D76" s="165" t="s">
        <v>177</v>
      </c>
      <c r="E76" s="165"/>
      <c r="F76" s="40">
        <v>5</v>
      </c>
      <c r="G76" s="59">
        <v>5.41</v>
      </c>
      <c r="H76" s="44">
        <f t="shared" si="10"/>
        <v>27.05</v>
      </c>
      <c r="I76" s="63"/>
      <c r="J76" s="46"/>
    </row>
    <row r="77" spans="1:10" ht="28.5">
      <c r="A77" s="40" t="s">
        <v>251</v>
      </c>
      <c r="B77" s="40">
        <v>38780</v>
      </c>
      <c r="C77" s="41" t="s">
        <v>199</v>
      </c>
      <c r="D77" s="165" t="s">
        <v>177</v>
      </c>
      <c r="E77" s="165"/>
      <c r="F77" s="40">
        <v>3</v>
      </c>
      <c r="G77" s="59">
        <v>10.36</v>
      </c>
      <c r="H77" s="44">
        <f t="shared" si="10"/>
        <v>31.08</v>
      </c>
      <c r="I77" s="63"/>
      <c r="J77" s="46"/>
    </row>
    <row r="78" spans="1:10" ht="28.5">
      <c r="A78" s="40" t="s">
        <v>252</v>
      </c>
      <c r="B78" s="40">
        <v>38779</v>
      </c>
      <c r="C78" s="41" t="s">
        <v>200</v>
      </c>
      <c r="D78" s="165" t="s">
        <v>177</v>
      </c>
      <c r="E78" s="165"/>
      <c r="F78" s="40">
        <v>2</v>
      </c>
      <c r="G78" s="59">
        <v>5.74</v>
      </c>
      <c r="H78" s="44">
        <f t="shared" si="10"/>
        <v>11.48</v>
      </c>
      <c r="I78" s="63"/>
      <c r="J78" s="46"/>
    </row>
    <row r="79" spans="1:10" ht="15">
      <c r="A79" s="159" t="s">
        <v>175</v>
      </c>
      <c r="B79" s="160"/>
      <c r="C79" s="37" t="s">
        <v>258</v>
      </c>
      <c r="D79" s="38"/>
      <c r="E79" s="38"/>
      <c r="F79" s="180"/>
      <c r="G79" s="180"/>
      <c r="H79" s="54">
        <f>SUM(H80:H107)</f>
        <v>859.55610000000024</v>
      </c>
      <c r="I79" s="63"/>
      <c r="J79" s="46"/>
    </row>
    <row r="80" spans="1:10" ht="28.5">
      <c r="A80" s="98" t="s">
        <v>293</v>
      </c>
      <c r="B80" s="40">
        <v>3465</v>
      </c>
      <c r="C80" s="41" t="s">
        <v>259</v>
      </c>
      <c r="D80" s="155" t="s">
        <v>177</v>
      </c>
      <c r="E80" s="156"/>
      <c r="F80" s="42">
        <v>3</v>
      </c>
      <c r="G80" s="43">
        <v>22.98</v>
      </c>
      <c r="H80" s="44">
        <f t="shared" ref="H80:H107" si="11">F80*G80</f>
        <v>68.94</v>
      </c>
      <c r="I80" s="63"/>
      <c r="J80" s="46"/>
    </row>
    <row r="81" spans="1:10" ht="28.5">
      <c r="A81" s="98" t="s">
        <v>294</v>
      </c>
      <c r="B81" s="40">
        <v>67</v>
      </c>
      <c r="C81" s="41" t="s">
        <v>260</v>
      </c>
      <c r="D81" s="155" t="s">
        <v>177</v>
      </c>
      <c r="E81" s="156"/>
      <c r="F81" s="42">
        <v>1</v>
      </c>
      <c r="G81" s="43">
        <v>8.5399999999999991</v>
      </c>
      <c r="H81" s="44">
        <f t="shared" si="11"/>
        <v>8.5399999999999991</v>
      </c>
      <c r="I81" s="63"/>
      <c r="J81" s="46"/>
    </row>
    <row r="82" spans="1:10" ht="28.5">
      <c r="A82" s="98" t="s">
        <v>295</v>
      </c>
      <c r="B82" s="40">
        <v>3496</v>
      </c>
      <c r="C82" s="41" t="s">
        <v>261</v>
      </c>
      <c r="D82" s="155" t="s">
        <v>262</v>
      </c>
      <c r="E82" s="156"/>
      <c r="F82" s="42">
        <v>4</v>
      </c>
      <c r="G82" s="43">
        <v>1.94</v>
      </c>
      <c r="H82" s="44">
        <f t="shared" si="11"/>
        <v>7.76</v>
      </c>
      <c r="I82" s="63"/>
      <c r="J82" s="46"/>
    </row>
    <row r="83" spans="1:10" ht="28.5">
      <c r="A83" s="98" t="s">
        <v>296</v>
      </c>
      <c r="B83" s="40">
        <v>9868</v>
      </c>
      <c r="C83" s="41" t="s">
        <v>263</v>
      </c>
      <c r="D83" s="155" t="s">
        <v>180</v>
      </c>
      <c r="E83" s="156"/>
      <c r="F83" s="45">
        <f>15.51+11.02</f>
        <v>26.53</v>
      </c>
      <c r="G83" s="43">
        <v>2.38</v>
      </c>
      <c r="H83" s="44">
        <f t="shared" si="11"/>
        <v>63.141399999999997</v>
      </c>
      <c r="I83" s="63"/>
      <c r="J83" s="46"/>
    </row>
    <row r="84" spans="1:10" ht="28.5">
      <c r="A84" s="98" t="s">
        <v>297</v>
      </c>
      <c r="B84" s="40">
        <v>1368</v>
      </c>
      <c r="C84" s="41" t="s">
        <v>264</v>
      </c>
      <c r="D84" s="155" t="s">
        <v>177</v>
      </c>
      <c r="E84" s="156"/>
      <c r="F84" s="42">
        <v>1</v>
      </c>
      <c r="G84" s="43">
        <v>48</v>
      </c>
      <c r="H84" s="44">
        <f t="shared" si="11"/>
        <v>48</v>
      </c>
      <c r="I84" s="63"/>
      <c r="J84" s="46"/>
    </row>
    <row r="85" spans="1:10" ht="21.75" customHeight="1">
      <c r="A85" s="98" t="s">
        <v>298</v>
      </c>
      <c r="B85" s="40">
        <v>11832</v>
      </c>
      <c r="C85" s="41" t="s">
        <v>265</v>
      </c>
      <c r="D85" s="155" t="s">
        <v>177</v>
      </c>
      <c r="E85" s="156"/>
      <c r="F85" s="42">
        <v>1</v>
      </c>
      <c r="G85" s="43">
        <v>13.42</v>
      </c>
      <c r="H85" s="44">
        <f t="shared" si="11"/>
        <v>13.42</v>
      </c>
      <c r="I85" s="63"/>
      <c r="J85" s="46"/>
    </row>
    <row r="86" spans="1:10" ht="28.5">
      <c r="A86" s="98" t="s">
        <v>299</v>
      </c>
      <c r="B86" s="40">
        <v>11831</v>
      </c>
      <c r="C86" s="41" t="s">
        <v>266</v>
      </c>
      <c r="D86" s="155" t="s">
        <v>177</v>
      </c>
      <c r="E86" s="156"/>
      <c r="F86" s="42">
        <v>2</v>
      </c>
      <c r="G86" s="43">
        <v>27.76</v>
      </c>
      <c r="H86" s="44">
        <f t="shared" si="11"/>
        <v>55.52</v>
      </c>
      <c r="I86" s="63"/>
      <c r="J86" s="46"/>
    </row>
    <row r="87" spans="1:10" ht="28.5">
      <c r="A87" s="98" t="s">
        <v>300</v>
      </c>
      <c r="B87" s="40">
        <v>11822</v>
      </c>
      <c r="C87" s="41" t="s">
        <v>267</v>
      </c>
      <c r="D87" s="155" t="s">
        <v>177</v>
      </c>
      <c r="E87" s="156"/>
      <c r="F87" s="42">
        <v>1</v>
      </c>
      <c r="G87" s="43">
        <v>36.56</v>
      </c>
      <c r="H87" s="44">
        <f t="shared" si="11"/>
        <v>36.56</v>
      </c>
      <c r="I87" s="63"/>
      <c r="J87" s="46"/>
    </row>
    <row r="88" spans="1:10" ht="28.5">
      <c r="A88" s="98" t="s">
        <v>301</v>
      </c>
      <c r="B88" s="40">
        <v>10422</v>
      </c>
      <c r="C88" s="41" t="s">
        <v>268</v>
      </c>
      <c r="D88" s="155" t="s">
        <v>262</v>
      </c>
      <c r="E88" s="156"/>
      <c r="F88" s="42">
        <v>1</v>
      </c>
      <c r="G88" s="43">
        <v>351.95</v>
      </c>
      <c r="H88" s="44">
        <f t="shared" si="11"/>
        <v>351.95</v>
      </c>
      <c r="I88" s="63"/>
      <c r="J88" s="46"/>
    </row>
    <row r="89" spans="1:10" ht="28.5">
      <c r="A89" s="98" t="s">
        <v>302</v>
      </c>
      <c r="B89" s="40">
        <v>39864</v>
      </c>
      <c r="C89" s="41" t="s">
        <v>269</v>
      </c>
      <c r="D89" s="155" t="s">
        <v>262</v>
      </c>
      <c r="E89" s="156"/>
      <c r="F89" s="42">
        <v>2</v>
      </c>
      <c r="G89" s="43">
        <v>6.96</v>
      </c>
      <c r="H89" s="44">
        <f t="shared" si="11"/>
        <v>13.92</v>
      </c>
      <c r="I89" s="63"/>
      <c r="J89" s="46"/>
    </row>
    <row r="90" spans="1:10" ht="28.5">
      <c r="A90" s="98" t="s">
        <v>303</v>
      </c>
      <c r="B90" s="40">
        <v>3258</v>
      </c>
      <c r="C90" s="41" t="s">
        <v>270</v>
      </c>
      <c r="D90" s="155" t="s">
        <v>262</v>
      </c>
      <c r="E90" s="156"/>
      <c r="F90" s="42">
        <v>2</v>
      </c>
      <c r="G90" s="43">
        <v>7.73</v>
      </c>
      <c r="H90" s="44">
        <f t="shared" si="11"/>
        <v>15.46</v>
      </c>
      <c r="I90" s="63"/>
      <c r="J90" s="46"/>
    </row>
    <row r="91" spans="1:10" ht="28.5">
      <c r="A91" s="98" t="s">
        <v>304</v>
      </c>
      <c r="B91" s="40">
        <v>7020</v>
      </c>
      <c r="C91" s="41" t="s">
        <v>271</v>
      </c>
      <c r="D91" s="155" t="s">
        <v>262</v>
      </c>
      <c r="E91" s="156"/>
      <c r="F91" s="42">
        <v>1</v>
      </c>
      <c r="G91" s="43">
        <v>15.75</v>
      </c>
      <c r="H91" s="44">
        <f t="shared" si="11"/>
        <v>15.75</v>
      </c>
      <c r="I91" s="63"/>
      <c r="J91" s="46"/>
    </row>
    <row r="92" spans="1:10" ht="28.5">
      <c r="A92" s="98" t="s">
        <v>305</v>
      </c>
      <c r="B92" s="40">
        <v>6016</v>
      </c>
      <c r="C92" s="41" t="s">
        <v>271</v>
      </c>
      <c r="D92" s="155" t="s">
        <v>262</v>
      </c>
      <c r="E92" s="156"/>
      <c r="F92" s="42">
        <v>1</v>
      </c>
      <c r="G92" s="43">
        <v>16.61</v>
      </c>
      <c r="H92" s="44">
        <f t="shared" si="11"/>
        <v>16.61</v>
      </c>
      <c r="I92" s="63"/>
      <c r="J92" s="46"/>
    </row>
    <row r="93" spans="1:10" ht="32.25" customHeight="1">
      <c r="A93" s="98" t="s">
        <v>306</v>
      </c>
      <c r="B93" s="40">
        <v>6024</v>
      </c>
      <c r="C93" s="41" t="s">
        <v>272</v>
      </c>
      <c r="D93" s="155" t="s">
        <v>262</v>
      </c>
      <c r="E93" s="156"/>
      <c r="F93" s="42">
        <v>1</v>
      </c>
      <c r="G93" s="43">
        <v>38.22</v>
      </c>
      <c r="H93" s="44">
        <f t="shared" si="11"/>
        <v>38.22</v>
      </c>
      <c r="I93" s="63"/>
      <c r="J93" s="46"/>
    </row>
    <row r="94" spans="1:10" ht="28.5">
      <c r="A94" s="98" t="s">
        <v>307</v>
      </c>
      <c r="B94" s="40">
        <v>16669</v>
      </c>
      <c r="C94" s="41" t="s">
        <v>273</v>
      </c>
      <c r="D94" s="155" t="s">
        <v>262</v>
      </c>
      <c r="E94" s="156"/>
      <c r="F94" s="42">
        <v>1</v>
      </c>
      <c r="G94" s="43">
        <v>30.08</v>
      </c>
      <c r="H94" s="44">
        <f t="shared" si="11"/>
        <v>30.08</v>
      </c>
      <c r="I94" s="63"/>
      <c r="J94" s="46"/>
    </row>
    <row r="95" spans="1:10" ht="28.5">
      <c r="A95" s="98" t="s">
        <v>308</v>
      </c>
      <c r="B95" s="40">
        <v>6140</v>
      </c>
      <c r="C95" s="41" t="s">
        <v>274</v>
      </c>
      <c r="D95" s="155" t="s">
        <v>262</v>
      </c>
      <c r="E95" s="156"/>
      <c r="F95" s="42">
        <v>1</v>
      </c>
      <c r="G95" s="43">
        <v>2.5099999999999998</v>
      </c>
      <c r="H95" s="44">
        <f t="shared" si="11"/>
        <v>2.5099999999999998</v>
      </c>
      <c r="I95" s="63"/>
      <c r="J95" s="46"/>
    </row>
    <row r="96" spans="1:10" ht="28.5">
      <c r="A96" s="98" t="s">
        <v>309</v>
      </c>
      <c r="B96" s="40">
        <v>6141</v>
      </c>
      <c r="C96" s="41" t="s">
        <v>275</v>
      </c>
      <c r="D96" s="155" t="s">
        <v>262</v>
      </c>
      <c r="E96" s="156"/>
      <c r="F96" s="42">
        <v>2</v>
      </c>
      <c r="G96" s="43">
        <v>3.52</v>
      </c>
      <c r="H96" s="44">
        <f t="shared" si="11"/>
        <v>7.04</v>
      </c>
      <c r="I96" s="63"/>
      <c r="J96" s="46"/>
    </row>
    <row r="97" spans="1:11" ht="28.5">
      <c r="A97" s="98" t="s">
        <v>310</v>
      </c>
      <c r="B97" s="40">
        <v>3904</v>
      </c>
      <c r="C97" s="41" t="s">
        <v>276</v>
      </c>
      <c r="D97" s="155" t="s">
        <v>262</v>
      </c>
      <c r="E97" s="156"/>
      <c r="F97" s="42">
        <v>2</v>
      </c>
      <c r="G97" s="43">
        <v>0.45</v>
      </c>
      <c r="H97" s="44">
        <f t="shared" si="11"/>
        <v>0.9</v>
      </c>
      <c r="I97" s="63"/>
      <c r="J97" s="46"/>
    </row>
    <row r="98" spans="1:11" ht="28.5">
      <c r="A98" s="98" t="s">
        <v>311</v>
      </c>
      <c r="B98" s="40">
        <v>107</v>
      </c>
      <c r="C98" s="41" t="s">
        <v>277</v>
      </c>
      <c r="D98" s="155" t="s">
        <v>262</v>
      </c>
      <c r="E98" s="156"/>
      <c r="F98" s="42">
        <v>2</v>
      </c>
      <c r="G98" s="43">
        <v>0.71</v>
      </c>
      <c r="H98" s="44">
        <f t="shared" si="11"/>
        <v>1.42</v>
      </c>
      <c r="I98" s="63"/>
      <c r="J98" s="46"/>
    </row>
    <row r="99" spans="1:11" ht="28.5">
      <c r="A99" s="98" t="s">
        <v>312</v>
      </c>
      <c r="B99" s="40">
        <v>65</v>
      </c>
      <c r="C99" s="41" t="s">
        <v>278</v>
      </c>
      <c r="D99" s="155" t="s">
        <v>262</v>
      </c>
      <c r="E99" s="156"/>
      <c r="F99" s="42">
        <v>2</v>
      </c>
      <c r="G99" s="43">
        <v>0.8</v>
      </c>
      <c r="H99" s="44">
        <f t="shared" si="11"/>
        <v>1.6</v>
      </c>
      <c r="I99" s="63"/>
      <c r="J99" s="46"/>
    </row>
    <row r="100" spans="1:11" ht="28.5">
      <c r="A100" s="98" t="s">
        <v>313</v>
      </c>
      <c r="B100" s="40">
        <v>109</v>
      </c>
      <c r="C100" s="41" t="s">
        <v>279</v>
      </c>
      <c r="D100" s="155" t="s">
        <v>262</v>
      </c>
      <c r="E100" s="156"/>
      <c r="F100" s="42">
        <v>2</v>
      </c>
      <c r="G100" s="43">
        <v>2.85</v>
      </c>
      <c r="H100" s="44">
        <f t="shared" si="11"/>
        <v>5.7</v>
      </c>
      <c r="I100" s="63"/>
      <c r="J100" s="46"/>
    </row>
    <row r="101" spans="1:11" ht="28.5">
      <c r="A101" s="98" t="s">
        <v>314</v>
      </c>
      <c r="B101" s="40">
        <v>1929</v>
      </c>
      <c r="C101" s="41" t="s">
        <v>280</v>
      </c>
      <c r="D101" s="155" t="s">
        <v>262</v>
      </c>
      <c r="E101" s="156"/>
      <c r="F101" s="42">
        <v>1</v>
      </c>
      <c r="G101" s="43">
        <v>3.32</v>
      </c>
      <c r="H101" s="44">
        <f t="shared" si="11"/>
        <v>3.32</v>
      </c>
      <c r="I101" s="63"/>
      <c r="J101" s="46"/>
    </row>
    <row r="102" spans="1:11" ht="28.5">
      <c r="A102" s="98" t="s">
        <v>315</v>
      </c>
      <c r="B102" s="40">
        <v>3542</v>
      </c>
      <c r="C102" s="41" t="s">
        <v>281</v>
      </c>
      <c r="D102" s="155" t="s">
        <v>262</v>
      </c>
      <c r="E102" s="156"/>
      <c r="F102" s="42">
        <v>2</v>
      </c>
      <c r="G102" s="43">
        <v>0.36</v>
      </c>
      <c r="H102" s="44">
        <f t="shared" si="11"/>
        <v>0.72</v>
      </c>
      <c r="I102" s="63"/>
      <c r="J102" s="46"/>
    </row>
    <row r="103" spans="1:11" ht="28.5">
      <c r="A103" s="98" t="s">
        <v>316</v>
      </c>
      <c r="B103" s="40">
        <v>3529</v>
      </c>
      <c r="C103" s="41" t="s">
        <v>282</v>
      </c>
      <c r="D103" s="155" t="s">
        <v>262</v>
      </c>
      <c r="E103" s="156"/>
      <c r="F103" s="42">
        <v>5</v>
      </c>
      <c r="G103" s="43">
        <v>0.54</v>
      </c>
      <c r="H103" s="44">
        <f t="shared" si="11"/>
        <v>2.7</v>
      </c>
      <c r="I103" s="63"/>
      <c r="J103" s="46"/>
    </row>
    <row r="104" spans="1:11" ht="28.5">
      <c r="A104" s="98" t="s">
        <v>317</v>
      </c>
      <c r="B104" s="40">
        <v>3535</v>
      </c>
      <c r="C104" s="41" t="s">
        <v>283</v>
      </c>
      <c r="D104" s="155" t="s">
        <v>262</v>
      </c>
      <c r="E104" s="156"/>
      <c r="F104" s="42">
        <v>2</v>
      </c>
      <c r="G104" s="43">
        <v>3.41</v>
      </c>
      <c r="H104" s="44">
        <f t="shared" si="11"/>
        <v>6.82</v>
      </c>
      <c r="I104" s="63"/>
      <c r="J104" s="46"/>
    </row>
    <row r="105" spans="1:11" ht="28.5">
      <c r="A105" s="98" t="s">
        <v>318</v>
      </c>
      <c r="B105" s="40">
        <v>9867</v>
      </c>
      <c r="C105" s="41" t="s">
        <v>284</v>
      </c>
      <c r="D105" s="155" t="s">
        <v>180</v>
      </c>
      <c r="E105" s="156"/>
      <c r="F105" s="45">
        <v>9.93</v>
      </c>
      <c r="G105" s="43">
        <v>1.79</v>
      </c>
      <c r="H105" s="44">
        <f t="shared" si="11"/>
        <v>17.774699999999999</v>
      </c>
      <c r="I105" s="63"/>
      <c r="J105" s="46"/>
    </row>
    <row r="106" spans="1:11" ht="28.5">
      <c r="A106" s="98" t="s">
        <v>319</v>
      </c>
      <c r="B106" s="40">
        <v>7139</v>
      </c>
      <c r="C106" s="41" t="s">
        <v>285</v>
      </c>
      <c r="D106" s="155" t="s">
        <v>262</v>
      </c>
      <c r="E106" s="156"/>
      <c r="F106" s="42">
        <v>2</v>
      </c>
      <c r="G106" s="43">
        <v>0.9</v>
      </c>
      <c r="H106" s="44">
        <f t="shared" si="11"/>
        <v>1.8</v>
      </c>
      <c r="I106" s="63"/>
      <c r="J106" s="46"/>
    </row>
    <row r="107" spans="1:11" ht="31.5" customHeight="1">
      <c r="A107" s="98" t="s">
        <v>320</v>
      </c>
      <c r="B107" s="40">
        <v>7103</v>
      </c>
      <c r="C107" s="41" t="s">
        <v>286</v>
      </c>
      <c r="D107" s="155" t="s">
        <v>262</v>
      </c>
      <c r="E107" s="156"/>
      <c r="F107" s="42">
        <v>2</v>
      </c>
      <c r="G107" s="43">
        <v>11.69</v>
      </c>
      <c r="H107" s="44">
        <f t="shared" si="11"/>
        <v>23.38</v>
      </c>
      <c r="I107" s="63"/>
      <c r="J107" s="46"/>
    </row>
    <row r="108" spans="1:11" s="51" customFormat="1" ht="21.75" customHeight="1">
      <c r="A108" s="95"/>
      <c r="B108" s="95"/>
      <c r="C108" s="95"/>
      <c r="D108" s="179"/>
      <c r="E108" s="178"/>
      <c r="F108" s="177" t="s">
        <v>83</v>
      </c>
      <c r="G108" s="178"/>
      <c r="H108" s="96">
        <f>H7+H8+H19+H33+H35+H53+H79</f>
        <v>64711.644804200005</v>
      </c>
      <c r="I108" s="83"/>
      <c r="J108" s="83"/>
      <c r="K108" s="84"/>
    </row>
    <row r="109" spans="1:11">
      <c r="A109" s="85"/>
      <c r="B109" s="85"/>
      <c r="C109" s="85"/>
      <c r="D109" s="85"/>
      <c r="E109" s="85"/>
      <c r="F109" s="85"/>
      <c r="G109" s="85"/>
      <c r="H109" s="85"/>
    </row>
    <row r="110" spans="1:11">
      <c r="A110" s="85"/>
      <c r="B110" s="85"/>
      <c r="C110" s="85"/>
      <c r="D110" s="85"/>
      <c r="E110" s="85"/>
      <c r="F110" s="85"/>
      <c r="G110" s="85"/>
      <c r="H110" s="85"/>
      <c r="I110" s="46"/>
      <c r="J110" s="46"/>
    </row>
    <row r="111" spans="1:11">
      <c r="A111" s="85"/>
      <c r="B111" s="85"/>
      <c r="C111" s="85"/>
      <c r="D111" s="85"/>
      <c r="E111" s="85"/>
      <c r="F111" s="85"/>
      <c r="G111" s="85"/>
      <c r="H111" s="85"/>
      <c r="I111" s="46"/>
      <c r="J111" s="46"/>
    </row>
    <row r="112" spans="1:11">
      <c r="A112" s="85"/>
      <c r="B112" s="85"/>
      <c r="C112" s="85"/>
      <c r="D112" s="85"/>
      <c r="E112" s="85"/>
      <c r="F112" s="85"/>
      <c r="G112" s="85"/>
      <c r="H112" s="85"/>
      <c r="I112" s="46"/>
      <c r="J112" s="46"/>
    </row>
    <row r="113" spans="2:10">
      <c r="B113" s="46"/>
      <c r="C113" s="46"/>
      <c r="D113" s="46"/>
      <c r="E113" s="46"/>
      <c r="F113" s="46"/>
      <c r="G113" s="46"/>
      <c r="H113" s="46"/>
      <c r="I113" s="46"/>
      <c r="J113" s="46"/>
    </row>
    <row r="114" spans="2:10">
      <c r="B114" s="46"/>
      <c r="C114" s="46"/>
      <c r="D114" s="46"/>
      <c r="E114" s="46"/>
      <c r="F114" s="46"/>
      <c r="G114" s="46"/>
      <c r="H114" s="46"/>
      <c r="I114" s="46"/>
      <c r="J114" s="46"/>
    </row>
  </sheetData>
  <mergeCells count="106">
    <mergeCell ref="D78:E78"/>
    <mergeCell ref="D9:E9"/>
    <mergeCell ref="D25:E25"/>
    <mergeCell ref="F108:G108"/>
    <mergeCell ref="D47:E47"/>
    <mergeCell ref="D46:E46"/>
    <mergeCell ref="D108:E108"/>
    <mergeCell ref="D42:E42"/>
    <mergeCell ref="D43:E43"/>
    <mergeCell ref="D44:E44"/>
    <mergeCell ref="D50:E50"/>
    <mergeCell ref="D52:E52"/>
    <mergeCell ref="D49:E49"/>
    <mergeCell ref="D51:E51"/>
    <mergeCell ref="F53:G53"/>
    <mergeCell ref="D54:E54"/>
    <mergeCell ref="D55:E55"/>
    <mergeCell ref="D56:E56"/>
    <mergeCell ref="D58:E58"/>
    <mergeCell ref="D57:E57"/>
    <mergeCell ref="D59:E59"/>
    <mergeCell ref="D60:E60"/>
    <mergeCell ref="D61:E61"/>
    <mergeCell ref="D62:E62"/>
    <mergeCell ref="F79:G79"/>
    <mergeCell ref="D76:E76"/>
    <mergeCell ref="D70:E70"/>
    <mergeCell ref="A2:H2"/>
    <mergeCell ref="D34:E34"/>
    <mergeCell ref="D63:E63"/>
    <mergeCell ref="D64:E64"/>
    <mergeCell ref="D81:E81"/>
    <mergeCell ref="D82:E82"/>
    <mergeCell ref="A8:B8"/>
    <mergeCell ref="A3:H4"/>
    <mergeCell ref="A7:B7"/>
    <mergeCell ref="D6:E6"/>
    <mergeCell ref="A53:B53"/>
    <mergeCell ref="A79:B79"/>
    <mergeCell ref="D77:E77"/>
    <mergeCell ref="D71:E71"/>
    <mergeCell ref="D67:E67"/>
    <mergeCell ref="D68:E68"/>
    <mergeCell ref="D38:E38"/>
    <mergeCell ref="D66:E66"/>
    <mergeCell ref="D72:E72"/>
    <mergeCell ref="D18:E18"/>
    <mergeCell ref="D37:E37"/>
    <mergeCell ref="D11:E11"/>
    <mergeCell ref="D12:E12"/>
    <mergeCell ref="D15:E15"/>
    <mergeCell ref="D16:E16"/>
    <mergeCell ref="D73:E73"/>
    <mergeCell ref="D10:E10"/>
    <mergeCell ref="D69:E69"/>
    <mergeCell ref="D65:E65"/>
    <mergeCell ref="D74:E74"/>
    <mergeCell ref="D75:E75"/>
    <mergeCell ref="D21:E21"/>
    <mergeCell ref="D31:E31"/>
    <mergeCell ref="D39:E39"/>
    <mergeCell ref="D41:E41"/>
    <mergeCell ref="D48:E48"/>
    <mergeCell ref="D14:E14"/>
    <mergeCell ref="D22:E22"/>
    <mergeCell ref="D17:E17"/>
    <mergeCell ref="D29:E29"/>
    <mergeCell ref="D30:E30"/>
    <mergeCell ref="D28:E28"/>
    <mergeCell ref="D13:E13"/>
    <mergeCell ref="A33:B33"/>
    <mergeCell ref="A19:B19"/>
    <mergeCell ref="D91:E91"/>
    <mergeCell ref="D92:E92"/>
    <mergeCell ref="D93:E93"/>
    <mergeCell ref="D94:E94"/>
    <mergeCell ref="D95:E95"/>
    <mergeCell ref="D86:E86"/>
    <mergeCell ref="D87:E87"/>
    <mergeCell ref="D88:E88"/>
    <mergeCell ref="D89:E89"/>
    <mergeCell ref="D90:E90"/>
    <mergeCell ref="D83:E83"/>
    <mergeCell ref="D84:E84"/>
    <mergeCell ref="D85:E85"/>
    <mergeCell ref="A35:B35"/>
    <mergeCell ref="D40:E40"/>
    <mergeCell ref="D27:E27"/>
    <mergeCell ref="D20:E20"/>
    <mergeCell ref="D23:E23"/>
    <mergeCell ref="D24:E24"/>
    <mergeCell ref="D32:E32"/>
    <mergeCell ref="D26:E26"/>
    <mergeCell ref="D80:E80"/>
    <mergeCell ref="D106:E106"/>
    <mergeCell ref="D107:E107"/>
    <mergeCell ref="D101:E101"/>
    <mergeCell ref="D102:E102"/>
    <mergeCell ref="D103:E103"/>
    <mergeCell ref="D104:E104"/>
    <mergeCell ref="D105:E105"/>
    <mergeCell ref="D96:E96"/>
    <mergeCell ref="D97:E97"/>
    <mergeCell ref="D98:E98"/>
    <mergeCell ref="D99:E99"/>
    <mergeCell ref="D100:E100"/>
  </mergeCells>
  <pageMargins left="1.1811023622047245" right="0.78740157480314965" top="1.1811023622047245" bottom="0.78740157480314965" header="0.59055118110236227" footer="0.31496062992125984"/>
  <pageSetup paperSize="9" scale="70" orientation="portrait" r:id="rId1"/>
  <headerFooter>
    <oddHeader xml:space="preserve">&amp;R&amp;"Arial,Normal"&amp;12
&amp;P+69 </oddHeader>
  </headerFooter>
  <ignoredErrors>
    <ignoredError sqref="H45" formula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Plan2"/>
  <dimension ref="A1:R138"/>
  <sheetViews>
    <sheetView zoomScale="90" zoomScaleNormal="90" workbookViewId="0">
      <selection sqref="A1:G1"/>
    </sheetView>
  </sheetViews>
  <sheetFormatPr defaultRowHeight="15"/>
  <cols>
    <col min="1" max="1" width="16.5703125" style="19" customWidth="1"/>
    <col min="2" max="2" width="11.85546875" style="4" customWidth="1"/>
    <col min="3" max="3" width="17" style="4" bestFit="1" customWidth="1"/>
    <col min="4" max="4" width="11.85546875" style="4" bestFit="1" customWidth="1"/>
    <col min="5" max="5" width="9.7109375" style="4" bestFit="1" customWidth="1"/>
    <col min="6" max="7" width="10" style="4" bestFit="1" customWidth="1"/>
    <col min="8" max="8" width="8.5703125" style="4" hidden="1" customWidth="1"/>
    <col min="9" max="9" width="8.7109375" style="2" hidden="1" customWidth="1"/>
    <col min="10" max="10" width="15.28515625" style="14" customWidth="1"/>
    <col min="11" max="11" width="9.5703125" style="4" customWidth="1"/>
    <col min="12" max="12" width="10.42578125" style="4" customWidth="1"/>
    <col min="13" max="13" width="9.85546875" style="4" customWidth="1"/>
    <col min="14" max="14" width="10.140625" style="4" customWidth="1"/>
    <col min="15" max="15" width="9.140625" style="4"/>
    <col min="16" max="16" width="11" style="4" customWidth="1"/>
    <col min="17" max="17" width="9.7109375" style="4" customWidth="1"/>
    <col min="18" max="18" width="10.42578125" style="4" customWidth="1"/>
    <col min="19" max="16384" width="9.140625" style="4"/>
  </cols>
  <sheetData>
    <row r="1" spans="1:18" ht="24" customHeight="1">
      <c r="A1" s="181" t="s">
        <v>325</v>
      </c>
      <c r="B1" s="182"/>
      <c r="C1" s="182"/>
      <c r="D1" s="182"/>
      <c r="E1" s="182"/>
      <c r="F1" s="182"/>
      <c r="G1" s="182"/>
    </row>
    <row r="2" spans="1:18" ht="14.25" customHeight="1">
      <c r="A2" s="183" t="s">
        <v>74</v>
      </c>
      <c r="B2" s="183"/>
      <c r="C2" s="183"/>
      <c r="D2" s="183"/>
      <c r="E2" s="183"/>
      <c r="F2" s="183"/>
      <c r="G2" s="183"/>
      <c r="H2" s="1"/>
      <c r="J2" s="8"/>
      <c r="K2" s="8"/>
      <c r="L2" s="8"/>
      <c r="M2" s="8"/>
      <c r="N2" s="8"/>
      <c r="O2" s="8"/>
      <c r="P2" s="3"/>
      <c r="Q2" s="3"/>
    </row>
    <row r="3" spans="1:18" ht="8.25" customHeight="1">
      <c r="A3" s="183"/>
      <c r="B3" s="183"/>
      <c r="C3" s="183"/>
      <c r="D3" s="183"/>
      <c r="E3" s="183"/>
      <c r="F3" s="183"/>
      <c r="G3" s="183"/>
      <c r="H3" s="1"/>
      <c r="J3" s="8"/>
      <c r="K3" s="8"/>
      <c r="L3" s="8"/>
      <c r="M3" s="8"/>
      <c r="N3" s="8"/>
      <c r="O3" s="8"/>
      <c r="P3" s="3"/>
      <c r="Q3" s="3"/>
    </row>
    <row r="4" spans="1:18">
      <c r="A4" s="203" t="s">
        <v>4</v>
      </c>
      <c r="B4" s="203"/>
      <c r="C4" s="203"/>
      <c r="D4" s="203"/>
      <c r="E4" s="203"/>
      <c r="F4" s="203"/>
      <c r="G4" s="203"/>
      <c r="H4" s="5"/>
      <c r="J4" s="3"/>
      <c r="K4" s="3"/>
      <c r="L4" s="3"/>
      <c r="M4" s="3"/>
      <c r="N4" s="3"/>
      <c r="O4" s="3"/>
      <c r="P4" s="3"/>
      <c r="Q4" s="3"/>
    </row>
    <row r="5" spans="1:18" ht="12" customHeight="1">
      <c r="A5" s="139"/>
      <c r="B5" s="5"/>
      <c r="C5" s="5"/>
      <c r="D5" s="5"/>
      <c r="E5" s="5"/>
      <c r="F5" s="5"/>
      <c r="G5" s="138"/>
      <c r="H5" s="5"/>
      <c r="J5" s="9"/>
      <c r="K5" s="9"/>
      <c r="L5" s="9"/>
      <c r="M5" s="9"/>
      <c r="N5" s="9"/>
      <c r="O5" s="9"/>
      <c r="P5" s="9"/>
      <c r="Q5" s="9"/>
    </row>
    <row r="6" spans="1:18">
      <c r="A6" s="203" t="s">
        <v>16</v>
      </c>
      <c r="B6" s="203"/>
      <c r="C6" s="203"/>
      <c r="D6" s="203"/>
      <c r="E6" s="203"/>
      <c r="F6" s="203"/>
      <c r="G6" s="203"/>
      <c r="J6" s="9"/>
      <c r="K6" s="9"/>
      <c r="L6" s="9"/>
      <c r="M6" s="9"/>
      <c r="N6" s="9"/>
      <c r="O6" s="9"/>
      <c r="P6" s="9"/>
      <c r="Q6" s="9"/>
    </row>
    <row r="7" spans="1:18">
      <c r="A7" s="197" t="s">
        <v>17</v>
      </c>
      <c r="B7" s="197"/>
      <c r="C7" s="197"/>
      <c r="D7" s="197"/>
      <c r="E7" s="197"/>
      <c r="F7" s="197"/>
      <c r="G7" s="197"/>
      <c r="J7" s="9"/>
      <c r="K7" s="9"/>
      <c r="L7" s="9"/>
      <c r="M7" s="9"/>
      <c r="N7" s="9"/>
      <c r="O7" s="9"/>
      <c r="P7" s="9"/>
      <c r="Q7" s="9"/>
    </row>
    <row r="8" spans="1:18" ht="14.25">
      <c r="A8" s="204" t="s">
        <v>119</v>
      </c>
      <c r="B8" s="6" t="s">
        <v>18</v>
      </c>
      <c r="C8" s="6" t="s">
        <v>19</v>
      </c>
      <c r="D8" s="22" t="s">
        <v>38</v>
      </c>
      <c r="E8" s="6"/>
      <c r="F8" s="6"/>
      <c r="G8" s="6" t="s">
        <v>21</v>
      </c>
      <c r="J8" s="9"/>
      <c r="K8" s="9"/>
      <c r="L8" s="9"/>
      <c r="M8" s="9"/>
      <c r="N8" s="9"/>
      <c r="O8" s="9"/>
      <c r="P8" s="9"/>
      <c r="Q8" s="9"/>
    </row>
    <row r="9" spans="1:18" ht="14.25">
      <c r="A9" s="205"/>
      <c r="B9" s="6">
        <v>0.7</v>
      </c>
      <c r="C9" s="6">
        <v>0.65</v>
      </c>
      <c r="D9" s="6">
        <v>81.650000000000006</v>
      </c>
      <c r="E9" s="6"/>
      <c r="F9" s="6"/>
      <c r="G9" s="6">
        <f>B9*C9*D9</f>
        <v>37.150750000000002</v>
      </c>
      <c r="J9" s="9"/>
      <c r="K9" s="9"/>
      <c r="L9" s="9"/>
      <c r="M9" s="9"/>
      <c r="N9" s="9"/>
      <c r="O9" s="9"/>
      <c r="P9" s="9"/>
      <c r="Q9" s="9"/>
    </row>
    <row r="10" spans="1:18">
      <c r="A10" s="197" t="s">
        <v>121</v>
      </c>
      <c r="B10" s="197"/>
      <c r="C10" s="197"/>
      <c r="D10" s="197"/>
      <c r="E10" s="197"/>
      <c r="F10" s="197"/>
      <c r="G10" s="197"/>
      <c r="J10" s="9"/>
      <c r="K10" s="9"/>
      <c r="L10" s="3"/>
      <c r="M10" s="9"/>
      <c r="N10" s="9"/>
      <c r="O10" s="9"/>
      <c r="P10" s="3"/>
      <c r="Q10" s="3"/>
    </row>
    <row r="11" spans="1:18" ht="14.25">
      <c r="A11" s="184" t="s">
        <v>122</v>
      </c>
      <c r="B11" s="22" t="s">
        <v>120</v>
      </c>
      <c r="C11" s="22" t="s">
        <v>123</v>
      </c>
      <c r="D11" s="6"/>
      <c r="E11" s="6"/>
      <c r="F11" s="6"/>
      <c r="G11" s="6" t="s">
        <v>5</v>
      </c>
      <c r="J11" s="9"/>
      <c r="K11" s="9"/>
      <c r="L11" s="3"/>
      <c r="M11" s="9"/>
      <c r="N11" s="9"/>
      <c r="O11" s="9"/>
      <c r="P11" s="3"/>
      <c r="Q11" s="3"/>
    </row>
    <row r="12" spans="1:18">
      <c r="A12" s="185"/>
      <c r="B12" s="6">
        <v>2.85</v>
      </c>
      <c r="C12" s="6">
        <v>81.650000000000006</v>
      </c>
      <c r="D12" s="6"/>
      <c r="E12" s="6"/>
      <c r="F12" s="6"/>
      <c r="G12" s="6">
        <f>B12*C12</f>
        <v>232.70250000000001</v>
      </c>
      <c r="J12" s="7"/>
      <c r="K12" s="9"/>
      <c r="L12" s="9"/>
      <c r="M12" s="9"/>
      <c r="N12" s="9"/>
      <c r="O12" s="9"/>
      <c r="P12" s="9"/>
      <c r="Q12" s="9"/>
      <c r="R12" s="9"/>
    </row>
    <row r="13" spans="1:18">
      <c r="A13" s="197" t="s">
        <v>124</v>
      </c>
      <c r="B13" s="197"/>
      <c r="C13" s="197"/>
      <c r="D13" s="197"/>
      <c r="E13" s="197"/>
      <c r="F13" s="197"/>
      <c r="G13" s="197"/>
      <c r="J13" s="7"/>
      <c r="K13" s="7"/>
      <c r="L13" s="7"/>
      <c r="M13" s="7"/>
      <c r="N13" s="7"/>
      <c r="O13" s="7"/>
      <c r="P13" s="7"/>
      <c r="Q13" s="3"/>
      <c r="R13" s="3"/>
    </row>
    <row r="14" spans="1:18">
      <c r="A14" s="206" t="s">
        <v>125</v>
      </c>
      <c r="B14" s="23" t="s">
        <v>126</v>
      </c>
      <c r="C14" s="22" t="s">
        <v>38</v>
      </c>
      <c r="D14" s="10"/>
      <c r="E14" s="10"/>
      <c r="F14" s="10"/>
      <c r="G14" s="10" t="s">
        <v>5</v>
      </c>
      <c r="J14" s="7"/>
      <c r="K14" s="3"/>
      <c r="L14" s="3"/>
      <c r="M14" s="3"/>
      <c r="N14" s="3"/>
      <c r="O14" s="3"/>
      <c r="P14" s="3"/>
      <c r="Q14" s="3"/>
      <c r="R14" s="3"/>
    </row>
    <row r="15" spans="1:18">
      <c r="A15" s="207"/>
      <c r="B15" s="26">
        <v>0.65</v>
      </c>
      <c r="C15" s="26">
        <v>81.650000000000006</v>
      </c>
      <c r="D15" s="10"/>
      <c r="E15" s="10"/>
      <c r="F15" s="10"/>
      <c r="G15" s="10">
        <f>B15*C15</f>
        <v>53.072500000000005</v>
      </c>
      <c r="J15" s="7"/>
      <c r="K15" s="3"/>
      <c r="L15" s="3"/>
      <c r="M15" s="3"/>
      <c r="N15" s="3"/>
      <c r="O15" s="3"/>
      <c r="P15" s="3"/>
      <c r="Q15" s="3"/>
      <c r="R15" s="3"/>
    </row>
    <row r="16" spans="1:18">
      <c r="A16" s="197" t="s">
        <v>73</v>
      </c>
      <c r="B16" s="197"/>
      <c r="C16" s="197"/>
      <c r="D16" s="197"/>
      <c r="E16" s="197"/>
      <c r="F16" s="197"/>
      <c r="G16" s="197"/>
      <c r="J16" s="7"/>
      <c r="K16" s="9"/>
      <c r="L16" s="9"/>
      <c r="M16" s="9"/>
      <c r="N16" s="9"/>
      <c r="O16" s="9"/>
      <c r="P16" s="9"/>
      <c r="Q16" s="9"/>
      <c r="R16" s="9"/>
    </row>
    <row r="17" spans="1:18">
      <c r="A17" s="184" t="s">
        <v>127</v>
      </c>
      <c r="B17" s="22" t="s">
        <v>18</v>
      </c>
      <c r="C17" s="22" t="s">
        <v>19</v>
      </c>
      <c r="D17" s="22" t="s">
        <v>38</v>
      </c>
      <c r="E17" s="6"/>
      <c r="F17" s="6"/>
      <c r="G17" s="6" t="s">
        <v>21</v>
      </c>
      <c r="J17" s="7"/>
      <c r="K17" s="9"/>
      <c r="L17" s="9"/>
      <c r="M17" s="9"/>
      <c r="N17" s="9"/>
      <c r="O17" s="9"/>
      <c r="P17" s="9"/>
      <c r="Q17" s="9"/>
      <c r="R17" s="9"/>
    </row>
    <row r="18" spans="1:18">
      <c r="A18" s="185"/>
      <c r="B18" s="22">
        <v>0.3</v>
      </c>
      <c r="C18" s="22">
        <v>0.65</v>
      </c>
      <c r="D18" s="22">
        <v>81.650000000000006</v>
      </c>
      <c r="E18" s="6"/>
      <c r="F18" s="6"/>
      <c r="G18" s="6">
        <f>B18*C18*D18</f>
        <v>15.921750000000001</v>
      </c>
      <c r="J18" s="7"/>
      <c r="K18" s="9"/>
      <c r="L18" s="9"/>
      <c r="M18" s="9"/>
      <c r="N18" s="9"/>
      <c r="O18" s="9"/>
      <c r="P18" s="9"/>
      <c r="Q18" s="9"/>
      <c r="R18" s="9"/>
    </row>
    <row r="19" spans="1:18">
      <c r="A19" s="197" t="s">
        <v>42</v>
      </c>
      <c r="B19" s="197"/>
      <c r="C19" s="197"/>
      <c r="D19" s="197"/>
      <c r="E19" s="197"/>
      <c r="F19" s="197"/>
      <c r="G19" s="197"/>
      <c r="J19" s="7"/>
      <c r="K19" s="9"/>
      <c r="L19" s="9"/>
      <c r="M19" s="3"/>
      <c r="N19" s="9"/>
      <c r="O19" s="9"/>
      <c r="P19" s="9"/>
      <c r="Q19" s="3"/>
      <c r="R19" s="3"/>
    </row>
    <row r="20" spans="1:18" ht="15" customHeight="1">
      <c r="A20" s="184" t="s">
        <v>127</v>
      </c>
      <c r="B20" s="22" t="s">
        <v>18</v>
      </c>
      <c r="C20" s="22" t="s">
        <v>19</v>
      </c>
      <c r="D20" s="22" t="s">
        <v>38</v>
      </c>
      <c r="E20" s="22" t="s">
        <v>128</v>
      </c>
      <c r="F20" s="22"/>
      <c r="G20" s="22" t="s">
        <v>21</v>
      </c>
      <c r="J20" s="7"/>
      <c r="K20" s="9"/>
      <c r="L20" s="9"/>
      <c r="M20" s="3"/>
      <c r="N20" s="9"/>
      <c r="O20" s="9"/>
      <c r="P20" s="9"/>
      <c r="Q20" s="3"/>
      <c r="R20" s="3"/>
    </row>
    <row r="21" spans="1:18">
      <c r="A21" s="185"/>
      <c r="B21" s="22">
        <v>0.4</v>
      </c>
      <c r="C21" s="22">
        <v>0.25</v>
      </c>
      <c r="D21" s="22">
        <v>81.650000000000006</v>
      </c>
      <c r="E21" s="22">
        <v>2</v>
      </c>
      <c r="F21" s="22"/>
      <c r="G21" s="22">
        <f>B21*C21*D21*E21</f>
        <v>16.330000000000002</v>
      </c>
      <c r="J21" s="7"/>
      <c r="K21" s="9"/>
      <c r="L21" s="9"/>
      <c r="M21" s="3"/>
      <c r="N21" s="9"/>
      <c r="O21" s="9"/>
      <c r="P21" s="9"/>
      <c r="Q21" s="3"/>
      <c r="R21" s="3"/>
    </row>
    <row r="22" spans="1:18">
      <c r="A22" s="197" t="s">
        <v>23</v>
      </c>
      <c r="B22" s="197"/>
      <c r="C22" s="197"/>
      <c r="D22" s="197"/>
      <c r="E22" s="197"/>
      <c r="F22" s="197"/>
      <c r="G22" s="197"/>
      <c r="H22" s="197"/>
      <c r="I22" s="197"/>
      <c r="J22" s="7"/>
      <c r="K22" s="3"/>
      <c r="L22" s="3"/>
      <c r="M22" s="3"/>
      <c r="N22" s="3"/>
      <c r="O22" s="3"/>
      <c r="P22" s="3"/>
      <c r="Q22" s="3"/>
      <c r="R22" s="3"/>
    </row>
    <row r="23" spans="1:18" ht="15" customHeight="1">
      <c r="A23" s="184" t="s">
        <v>129</v>
      </c>
      <c r="B23" s="142" t="s">
        <v>20</v>
      </c>
      <c r="C23" s="143" t="s">
        <v>24</v>
      </c>
      <c r="D23" s="142"/>
      <c r="E23" s="198"/>
      <c r="F23" s="198"/>
      <c r="G23" s="142" t="s">
        <v>38</v>
      </c>
      <c r="H23" s="142" t="s">
        <v>39</v>
      </c>
      <c r="I23" s="142" t="s">
        <v>40</v>
      </c>
      <c r="J23" s="13"/>
      <c r="K23" s="3"/>
      <c r="L23" s="3"/>
      <c r="M23" s="3"/>
      <c r="N23" s="3"/>
      <c r="O23" s="3"/>
      <c r="P23" s="3"/>
      <c r="Q23" s="3"/>
      <c r="R23" s="3"/>
    </row>
    <row r="24" spans="1:18">
      <c r="A24" s="196"/>
      <c r="B24" s="144">
        <v>67.89</v>
      </c>
      <c r="C24" s="145">
        <v>2</v>
      </c>
      <c r="D24" s="145"/>
      <c r="E24" s="199" t="s">
        <v>107</v>
      </c>
      <c r="F24" s="199"/>
      <c r="G24" s="145">
        <f>B24*C24</f>
        <v>135.78</v>
      </c>
      <c r="H24" s="146">
        <f>'Tabela Aço'!C20</f>
        <v>0.96299999999999997</v>
      </c>
      <c r="I24" s="145">
        <f>G24*H24</f>
        <v>130.75613999999999</v>
      </c>
      <c r="J24" s="34"/>
    </row>
    <row r="25" spans="1:18" ht="15" customHeight="1">
      <c r="A25" s="184" t="s">
        <v>130</v>
      </c>
      <c r="B25" s="142" t="s">
        <v>20</v>
      </c>
      <c r="C25" s="143" t="s">
        <v>24</v>
      </c>
      <c r="D25" s="142"/>
      <c r="E25" s="198"/>
      <c r="F25" s="198"/>
      <c r="G25" s="142" t="s">
        <v>38</v>
      </c>
      <c r="H25" s="142" t="s">
        <v>39</v>
      </c>
      <c r="I25" s="142" t="s">
        <v>40</v>
      </c>
      <c r="J25" s="34"/>
    </row>
    <row r="26" spans="1:18">
      <c r="A26" s="196"/>
      <c r="B26" s="145">
        <v>0.88</v>
      </c>
      <c r="C26" s="145">
        <v>242</v>
      </c>
      <c r="D26" s="145"/>
      <c r="E26" s="199" t="s">
        <v>107</v>
      </c>
      <c r="F26" s="199"/>
      <c r="G26" s="145">
        <f>B26*C26</f>
        <v>212.96</v>
      </c>
      <c r="H26" s="146">
        <f>'Tabela Aço'!C20</f>
        <v>0.96299999999999997</v>
      </c>
      <c r="I26" s="145">
        <f>G26*H26</f>
        <v>205.08047999999999</v>
      </c>
      <c r="J26" s="34"/>
    </row>
    <row r="27" spans="1:18" ht="14.25" customHeight="1">
      <c r="A27" s="189" t="s">
        <v>131</v>
      </c>
      <c r="B27" s="190"/>
      <c r="C27" s="190"/>
      <c r="D27" s="190"/>
      <c r="E27" s="190"/>
      <c r="F27" s="190"/>
      <c r="G27" s="191"/>
      <c r="I27" s="27"/>
    </row>
    <row r="28" spans="1:18" ht="13.5" customHeight="1">
      <c r="A28" s="184" t="s">
        <v>154</v>
      </c>
      <c r="B28" s="192" t="s">
        <v>133</v>
      </c>
      <c r="C28" s="33"/>
      <c r="D28" s="22" t="s">
        <v>38</v>
      </c>
      <c r="E28" s="4" t="s">
        <v>39</v>
      </c>
      <c r="F28" s="22" t="s">
        <v>40</v>
      </c>
      <c r="G28" s="11"/>
      <c r="I28" s="27"/>
    </row>
    <row r="29" spans="1:18">
      <c r="A29" s="195"/>
      <c r="B29" s="192"/>
      <c r="C29" s="32" t="s">
        <v>106</v>
      </c>
      <c r="D29" s="22">
        <v>309.54000000000002</v>
      </c>
      <c r="E29" s="29">
        <f>'Tabela Aço'!C17</f>
        <v>0.245</v>
      </c>
      <c r="F29" s="6">
        <f>D29*E29</f>
        <v>75.837299999999999</v>
      </c>
      <c r="G29" s="11"/>
      <c r="I29" s="27"/>
    </row>
    <row r="30" spans="1:18">
      <c r="A30" s="195"/>
      <c r="B30" s="192"/>
      <c r="C30" s="32" t="s">
        <v>132</v>
      </c>
      <c r="D30" s="6">
        <v>2.1</v>
      </c>
      <c r="E30" s="29">
        <v>0.16</v>
      </c>
      <c r="F30" s="22">
        <f>D30*E30</f>
        <v>0.33600000000000002</v>
      </c>
      <c r="G30" s="11"/>
      <c r="I30" s="27"/>
    </row>
    <row r="31" spans="1:18" ht="13.5" customHeight="1">
      <c r="A31" s="195"/>
      <c r="B31" s="193" t="s">
        <v>134</v>
      </c>
      <c r="C31" s="33"/>
      <c r="D31" s="22" t="s">
        <v>38</v>
      </c>
      <c r="E31" s="4" t="s">
        <v>39</v>
      </c>
      <c r="F31" s="22" t="s">
        <v>40</v>
      </c>
      <c r="G31" s="11"/>
      <c r="I31" s="5"/>
    </row>
    <row r="32" spans="1:18">
      <c r="A32" s="196"/>
      <c r="B32" s="194"/>
      <c r="C32" s="32" t="s">
        <v>132</v>
      </c>
      <c r="D32" s="22">
        <v>153.84</v>
      </c>
      <c r="E32" s="29">
        <v>0.16</v>
      </c>
      <c r="F32" s="22">
        <f>D32*E32</f>
        <v>24.6144</v>
      </c>
      <c r="G32" s="11"/>
      <c r="I32" s="1"/>
    </row>
    <row r="33" spans="1:8">
      <c r="A33" s="209" t="s">
        <v>152</v>
      </c>
      <c r="B33" s="22" t="s">
        <v>5</v>
      </c>
      <c r="C33" s="22" t="s">
        <v>136</v>
      </c>
      <c r="D33" s="22" t="s">
        <v>21</v>
      </c>
      <c r="E33" s="6"/>
      <c r="F33" s="6"/>
      <c r="G33" s="11"/>
    </row>
    <row r="34" spans="1:8">
      <c r="A34" s="211"/>
      <c r="B34" s="6">
        <f>0.17*0.1</f>
        <v>1.7000000000000001E-2</v>
      </c>
      <c r="C34" s="6">
        <v>81.650000000000006</v>
      </c>
      <c r="D34" s="6">
        <f>(B34*C34)*2</f>
        <v>2.7761000000000005</v>
      </c>
      <c r="E34" s="6"/>
      <c r="F34" s="6"/>
      <c r="G34" s="11"/>
    </row>
    <row r="35" spans="1:8">
      <c r="A35" s="184" t="s">
        <v>135</v>
      </c>
      <c r="B35" s="22" t="s">
        <v>22</v>
      </c>
      <c r="C35" s="22" t="s">
        <v>136</v>
      </c>
      <c r="D35" s="22" t="s">
        <v>5</v>
      </c>
      <c r="E35" s="6"/>
      <c r="F35" s="6"/>
      <c r="G35" s="11"/>
    </row>
    <row r="36" spans="1:8">
      <c r="A36" s="185"/>
      <c r="B36" s="6">
        <v>0.4</v>
      </c>
      <c r="C36" s="6">
        <v>81.650000000000006</v>
      </c>
      <c r="D36" s="6">
        <f>B36*C36</f>
        <v>32.660000000000004</v>
      </c>
      <c r="E36" s="6"/>
      <c r="F36" s="6"/>
      <c r="G36" s="11"/>
    </row>
    <row r="37" spans="1:8">
      <c r="A37" s="203" t="s">
        <v>65</v>
      </c>
      <c r="B37" s="203"/>
      <c r="C37" s="203"/>
      <c r="D37" s="203"/>
      <c r="E37" s="203"/>
      <c r="F37" s="203"/>
      <c r="G37" s="203"/>
      <c r="H37" s="15"/>
    </row>
    <row r="38" spans="1:8">
      <c r="A38" s="189" t="s">
        <v>139</v>
      </c>
      <c r="B38" s="190"/>
      <c r="C38" s="190"/>
      <c r="D38" s="190"/>
      <c r="E38" s="190"/>
      <c r="F38" s="190"/>
      <c r="G38" s="191"/>
    </row>
    <row r="39" spans="1:8">
      <c r="A39" s="184" t="s">
        <v>157</v>
      </c>
      <c r="B39" s="25" t="s">
        <v>140</v>
      </c>
      <c r="C39" s="25" t="s">
        <v>141</v>
      </c>
      <c r="D39" s="25" t="s">
        <v>142</v>
      </c>
      <c r="E39" s="25" t="s">
        <v>21</v>
      </c>
      <c r="F39" s="6"/>
      <c r="G39" s="11"/>
    </row>
    <row r="40" spans="1:8">
      <c r="A40" s="185"/>
      <c r="B40" s="29">
        <v>8.0000000000000002E-3</v>
      </c>
      <c r="C40" s="25">
        <v>3</v>
      </c>
      <c r="D40" s="6">
        <v>23</v>
      </c>
      <c r="E40" s="6">
        <f>B40*C40*D40</f>
        <v>0.55200000000000005</v>
      </c>
      <c r="F40" s="6"/>
      <c r="G40" s="11"/>
    </row>
    <row r="41" spans="1:8">
      <c r="A41" s="184" t="s">
        <v>143</v>
      </c>
      <c r="B41" s="25" t="s">
        <v>140</v>
      </c>
      <c r="C41" s="25" t="s">
        <v>56</v>
      </c>
      <c r="D41" s="25" t="s">
        <v>144</v>
      </c>
      <c r="E41" s="25" t="s">
        <v>21</v>
      </c>
      <c r="F41" s="6"/>
      <c r="G41" s="11"/>
    </row>
    <row r="42" spans="1:8">
      <c r="A42" s="185"/>
      <c r="B42" s="29">
        <v>2.3E-2</v>
      </c>
      <c r="C42" s="6">
        <v>1.6</v>
      </c>
      <c r="D42" s="6">
        <v>5</v>
      </c>
      <c r="E42" s="6">
        <f>B42*C42*D42</f>
        <v>0.184</v>
      </c>
      <c r="F42" s="6"/>
      <c r="G42" s="11"/>
    </row>
    <row r="43" spans="1:8">
      <c r="A43" s="184" t="s">
        <v>158</v>
      </c>
      <c r="B43" s="25" t="s">
        <v>140</v>
      </c>
      <c r="C43" s="25" t="s">
        <v>56</v>
      </c>
      <c r="D43" s="25" t="s">
        <v>142</v>
      </c>
      <c r="E43" s="100" t="s">
        <v>324</v>
      </c>
      <c r="F43" s="25" t="s">
        <v>21</v>
      </c>
      <c r="G43" s="11"/>
    </row>
    <row r="44" spans="1:8">
      <c r="A44" s="185"/>
      <c r="B44" s="29">
        <v>2.3E-2</v>
      </c>
      <c r="C44" s="22">
        <v>2.4</v>
      </c>
      <c r="D44" s="22">
        <v>2</v>
      </c>
      <c r="E44" s="22">
        <f>0.023*1.2*2</f>
        <v>5.5199999999999999E-2</v>
      </c>
      <c r="F44" s="22">
        <f>(B44*C44*D44)+E44</f>
        <v>0.1656</v>
      </c>
      <c r="G44" s="11"/>
    </row>
    <row r="45" spans="1:8">
      <c r="A45" s="184" t="s">
        <v>145</v>
      </c>
      <c r="B45" s="25" t="s">
        <v>140</v>
      </c>
      <c r="C45" s="25" t="s">
        <v>141</v>
      </c>
      <c r="D45" s="25" t="s">
        <v>142</v>
      </c>
      <c r="E45" s="100" t="s">
        <v>324</v>
      </c>
      <c r="F45" s="25" t="s">
        <v>21</v>
      </c>
      <c r="G45" s="11"/>
    </row>
    <row r="46" spans="1:8">
      <c r="A46" s="185"/>
      <c r="B46" s="29">
        <v>8.0000000000000002E-3</v>
      </c>
      <c r="C46" s="22">
        <v>1.2</v>
      </c>
      <c r="D46" s="22">
        <v>14</v>
      </c>
      <c r="E46" s="30">
        <f>0.008*0.6*2</f>
        <v>9.5999999999999992E-3</v>
      </c>
      <c r="F46" s="29">
        <f>(B46*C46*D46)+E46</f>
        <v>0.14399999999999999</v>
      </c>
      <c r="G46" s="11"/>
    </row>
    <row r="47" spans="1:8">
      <c r="A47" s="200" t="s">
        <v>146</v>
      </c>
      <c r="B47" s="25" t="s">
        <v>140</v>
      </c>
      <c r="C47" s="25" t="s">
        <v>141</v>
      </c>
      <c r="D47" s="25" t="s">
        <v>142</v>
      </c>
      <c r="E47" s="25" t="s">
        <v>21</v>
      </c>
      <c r="F47" s="25"/>
      <c r="G47" s="11"/>
    </row>
    <row r="48" spans="1:8">
      <c r="A48" s="200"/>
      <c r="B48" s="29">
        <v>8.0000000000000002E-3</v>
      </c>
      <c r="C48" s="25">
        <v>2.1</v>
      </c>
      <c r="D48" s="25">
        <v>10</v>
      </c>
      <c r="E48" s="29">
        <f>B48*C48*D48</f>
        <v>0.16800000000000004</v>
      </c>
      <c r="F48" s="25"/>
      <c r="G48" s="11"/>
    </row>
    <row r="49" spans="1:9" ht="12.75" customHeight="1">
      <c r="A49" s="212" t="s">
        <v>153</v>
      </c>
      <c r="B49" s="213"/>
      <c r="C49" s="213"/>
      <c r="D49" s="213"/>
      <c r="E49" s="213"/>
      <c r="F49" s="213"/>
      <c r="G49" s="214"/>
      <c r="H49" s="15"/>
    </row>
    <row r="50" spans="1:9">
      <c r="A50" s="209" t="s">
        <v>151</v>
      </c>
      <c r="B50" s="25" t="s">
        <v>140</v>
      </c>
      <c r="C50" s="25" t="s">
        <v>99</v>
      </c>
      <c r="D50" s="25" t="s">
        <v>21</v>
      </c>
      <c r="E50" s="11"/>
      <c r="F50" s="25"/>
      <c r="G50" s="11"/>
      <c r="H50" s="15"/>
    </row>
    <row r="51" spans="1:9">
      <c r="A51" s="211"/>
      <c r="B51" s="29">
        <v>2.3E-2</v>
      </c>
      <c r="C51" s="25">
        <v>81.650000000000006</v>
      </c>
      <c r="D51" s="25">
        <f>B51*C51</f>
        <v>1.87795</v>
      </c>
      <c r="E51" s="11"/>
      <c r="F51" s="25"/>
      <c r="G51" s="11"/>
      <c r="H51" s="15"/>
    </row>
    <row r="52" spans="1:9" ht="13.5" customHeight="1">
      <c r="A52" s="189" t="s">
        <v>138</v>
      </c>
      <c r="B52" s="190"/>
      <c r="C52" s="190"/>
      <c r="D52" s="190"/>
      <c r="E52" s="190"/>
      <c r="F52" s="190"/>
      <c r="G52" s="191"/>
      <c r="H52" s="27"/>
      <c r="I52" s="27"/>
    </row>
    <row r="53" spans="1:9" ht="13.5" customHeight="1">
      <c r="A53" s="209" t="s">
        <v>137</v>
      </c>
      <c r="B53" s="186"/>
      <c r="C53" s="187"/>
      <c r="D53" s="25" t="s">
        <v>38</v>
      </c>
      <c r="E53" s="4" t="s">
        <v>39</v>
      </c>
      <c r="F53" s="25" t="s">
        <v>40</v>
      </c>
      <c r="G53" s="11"/>
      <c r="H53" s="27"/>
      <c r="I53" s="27"/>
    </row>
    <row r="54" spans="1:9">
      <c r="A54" s="211"/>
      <c r="B54" s="188" t="s">
        <v>148</v>
      </c>
      <c r="C54" s="188"/>
      <c r="D54" s="25">
        <v>129.6</v>
      </c>
      <c r="E54" s="29">
        <f>'Tabela Aço'!C19</f>
        <v>0.61699999999999999</v>
      </c>
      <c r="F54" s="25">
        <f>D54*E54</f>
        <v>79.963200000000001</v>
      </c>
      <c r="G54" s="11"/>
      <c r="H54" s="27"/>
      <c r="I54" s="27"/>
    </row>
    <row r="55" spans="1:9">
      <c r="A55" s="152"/>
      <c r="B55" s="186"/>
      <c r="C55" s="187"/>
      <c r="D55" s="25" t="s">
        <v>38</v>
      </c>
      <c r="E55" s="25" t="s">
        <v>39</v>
      </c>
      <c r="F55" s="25" t="s">
        <v>40</v>
      </c>
      <c r="G55" s="11"/>
      <c r="H55" s="27"/>
      <c r="I55" s="27"/>
    </row>
    <row r="56" spans="1:9" ht="13.5" customHeight="1">
      <c r="A56" s="153"/>
      <c r="B56" s="215" t="s">
        <v>155</v>
      </c>
      <c r="C56" s="32" t="s">
        <v>106</v>
      </c>
      <c r="D56" s="25">
        <v>178.1</v>
      </c>
      <c r="E56" s="31">
        <f>'Tabela Aço'!C17</f>
        <v>0.245</v>
      </c>
      <c r="F56" s="25">
        <f>D56*E56</f>
        <v>43.634499999999996</v>
      </c>
      <c r="G56" s="11"/>
      <c r="H56" s="27"/>
      <c r="I56" s="27"/>
    </row>
    <row r="57" spans="1:9" ht="14.25" customHeight="1">
      <c r="A57" s="154" t="s">
        <v>151</v>
      </c>
      <c r="B57" s="216"/>
      <c r="C57" s="151" t="s">
        <v>132</v>
      </c>
      <c r="D57" s="100">
        <v>87.7</v>
      </c>
      <c r="E57" s="31">
        <v>0.16</v>
      </c>
      <c r="F57" s="100">
        <f>D57*E57</f>
        <v>14.032</v>
      </c>
      <c r="G57" s="11"/>
      <c r="H57" s="27"/>
      <c r="I57" s="27"/>
    </row>
    <row r="58" spans="1:9" ht="15" customHeight="1">
      <c r="A58" s="152"/>
      <c r="B58" s="215" t="s">
        <v>156</v>
      </c>
      <c r="C58" s="32"/>
      <c r="D58" s="100" t="s">
        <v>38</v>
      </c>
      <c r="E58" s="140" t="s">
        <v>39</v>
      </c>
      <c r="F58" s="100" t="s">
        <v>40</v>
      </c>
      <c r="G58" s="11"/>
      <c r="H58" s="27"/>
      <c r="I58" s="27"/>
    </row>
    <row r="59" spans="1:9">
      <c r="A59" s="154"/>
      <c r="B59" s="217"/>
      <c r="C59" s="32" t="s">
        <v>132</v>
      </c>
      <c r="D59" s="25">
        <v>280.72000000000003</v>
      </c>
      <c r="E59" s="31">
        <v>0.16</v>
      </c>
      <c r="F59" s="25">
        <f>D59*E59</f>
        <v>44.915200000000006</v>
      </c>
      <c r="G59" s="11"/>
      <c r="H59" s="27"/>
      <c r="I59" s="27"/>
    </row>
    <row r="60" spans="1:9" ht="13.5" customHeight="1">
      <c r="A60" s="209" t="s">
        <v>147</v>
      </c>
      <c r="B60" s="186"/>
      <c r="C60" s="187"/>
      <c r="D60" s="25" t="s">
        <v>38</v>
      </c>
      <c r="E60" s="25" t="s">
        <v>39</v>
      </c>
      <c r="F60" s="25" t="s">
        <v>40</v>
      </c>
      <c r="G60" s="11"/>
      <c r="H60" s="27"/>
      <c r="I60" s="27"/>
    </row>
    <row r="61" spans="1:9" ht="15.75" customHeight="1">
      <c r="A61" s="210"/>
      <c r="B61" s="188" t="s">
        <v>149</v>
      </c>
      <c r="C61" s="188"/>
      <c r="D61" s="25">
        <v>128</v>
      </c>
      <c r="E61" s="29">
        <f>'Tabela Aço'!C18</f>
        <v>0.39500000000000002</v>
      </c>
      <c r="F61" s="25">
        <f>E61*D61</f>
        <v>50.56</v>
      </c>
      <c r="G61" s="11"/>
      <c r="H61" s="27"/>
      <c r="I61" s="27"/>
    </row>
    <row r="62" spans="1:9">
      <c r="A62" s="211"/>
      <c r="B62" s="188" t="s">
        <v>150</v>
      </c>
      <c r="C62" s="188"/>
      <c r="D62" s="22">
        <v>68</v>
      </c>
      <c r="E62" s="29">
        <f>'Tabela Aço'!C28</f>
        <v>0.109</v>
      </c>
      <c r="F62" s="25">
        <f>E62*D62</f>
        <v>7.4119999999999999</v>
      </c>
      <c r="G62" s="11"/>
      <c r="H62" s="27"/>
      <c r="I62" s="27"/>
    </row>
    <row r="63" spans="1:9" ht="12.75" customHeight="1">
      <c r="A63" s="184" t="s">
        <v>145</v>
      </c>
      <c r="B63" s="186"/>
      <c r="C63" s="187"/>
      <c r="D63" s="25" t="s">
        <v>38</v>
      </c>
      <c r="E63" s="4" t="s">
        <v>39</v>
      </c>
      <c r="F63" s="25" t="s">
        <v>40</v>
      </c>
      <c r="G63" s="11"/>
      <c r="H63" s="27"/>
      <c r="I63" s="27"/>
    </row>
    <row r="64" spans="1:9">
      <c r="A64" s="185"/>
      <c r="B64" s="188" t="s">
        <v>106</v>
      </c>
      <c r="C64" s="188"/>
      <c r="D64" s="25">
        <v>18</v>
      </c>
      <c r="E64" s="29">
        <f>'Tabela Aço'!C17</f>
        <v>0.245</v>
      </c>
      <c r="F64" s="25">
        <f>D64*E64</f>
        <v>4.41</v>
      </c>
      <c r="G64" s="11"/>
      <c r="H64" s="27"/>
      <c r="I64" s="27"/>
    </row>
    <row r="65" spans="1:9" ht="12.75" customHeight="1">
      <c r="A65" s="184" t="s">
        <v>146</v>
      </c>
      <c r="B65" s="186"/>
      <c r="C65" s="187"/>
      <c r="D65" s="25" t="s">
        <v>38</v>
      </c>
      <c r="E65" s="4" t="s">
        <v>39</v>
      </c>
      <c r="F65" s="25" t="s">
        <v>40</v>
      </c>
      <c r="G65" s="11"/>
      <c r="H65" s="5"/>
      <c r="I65" s="1"/>
    </row>
    <row r="66" spans="1:9">
      <c r="A66" s="185"/>
      <c r="B66" s="188" t="s">
        <v>148</v>
      </c>
      <c r="C66" s="188"/>
      <c r="D66" s="11">
        <v>21</v>
      </c>
      <c r="E66" s="29">
        <f>'Tabela Aço'!C22</f>
        <v>2.4660000000000002</v>
      </c>
      <c r="F66" s="25">
        <f>D66*E66</f>
        <v>51.786000000000001</v>
      </c>
      <c r="G66" s="11"/>
      <c r="H66" s="5"/>
      <c r="I66" s="1"/>
    </row>
    <row r="67" spans="1:9">
      <c r="A67" s="183" t="s">
        <v>74</v>
      </c>
      <c r="B67" s="183"/>
      <c r="C67" s="183"/>
      <c r="D67" s="183"/>
      <c r="E67" s="183"/>
      <c r="F67" s="183"/>
      <c r="G67" s="183"/>
      <c r="H67" s="5"/>
      <c r="I67" s="1"/>
    </row>
    <row r="68" spans="1:9">
      <c r="A68" s="183"/>
      <c r="B68" s="183"/>
      <c r="C68" s="183"/>
      <c r="D68" s="183"/>
      <c r="E68" s="183"/>
      <c r="F68" s="183"/>
      <c r="G68" s="183"/>
      <c r="H68" s="5"/>
      <c r="I68" s="1"/>
    </row>
    <row r="69" spans="1:9">
      <c r="A69" s="203" t="s">
        <v>66</v>
      </c>
      <c r="B69" s="218"/>
      <c r="C69" s="218"/>
      <c r="D69" s="218"/>
      <c r="E69" s="218"/>
      <c r="F69" s="218"/>
      <c r="G69" s="219"/>
    </row>
    <row r="70" spans="1:9">
      <c r="A70" s="189" t="s">
        <v>44</v>
      </c>
      <c r="B70" s="190"/>
      <c r="C70" s="190"/>
      <c r="D70" s="190"/>
      <c r="E70" s="190"/>
      <c r="F70" s="190"/>
      <c r="G70" s="191"/>
    </row>
    <row r="71" spans="1:9">
      <c r="A71" s="201" t="s">
        <v>45</v>
      </c>
      <c r="B71" s="6" t="s">
        <v>38</v>
      </c>
      <c r="C71" s="6" t="s">
        <v>22</v>
      </c>
      <c r="D71" s="6" t="s">
        <v>52</v>
      </c>
      <c r="E71" s="6" t="s">
        <v>53</v>
      </c>
      <c r="F71" s="6" t="s">
        <v>46</v>
      </c>
      <c r="G71" s="6" t="s">
        <v>5</v>
      </c>
    </row>
    <row r="72" spans="1:9">
      <c r="A72" s="201"/>
      <c r="B72" s="6">
        <v>81.650000000000006</v>
      </c>
      <c r="C72" s="6">
        <v>3</v>
      </c>
      <c r="D72" s="24" t="s">
        <v>159</v>
      </c>
      <c r="E72" s="6"/>
      <c r="F72" s="28" t="s">
        <v>168</v>
      </c>
      <c r="G72" s="6">
        <f>B72*C72</f>
        <v>244.95000000000002</v>
      </c>
      <c r="H72" s="15"/>
    </row>
    <row r="73" spans="1:9">
      <c r="A73" s="7"/>
      <c r="B73" s="3"/>
      <c r="C73" s="3"/>
      <c r="D73" s="9"/>
      <c r="E73" s="3"/>
      <c r="F73" s="3"/>
      <c r="G73" s="3"/>
    </row>
    <row r="74" spans="1:9">
      <c r="A74" s="197" t="s">
        <v>47</v>
      </c>
      <c r="B74" s="197"/>
      <c r="C74" s="197"/>
      <c r="D74" s="197"/>
      <c r="E74" s="197"/>
      <c r="F74" s="197"/>
      <c r="G74" s="197"/>
      <c r="H74" s="197"/>
      <c r="I74" s="35"/>
    </row>
    <row r="75" spans="1:9">
      <c r="A75" s="201" t="s">
        <v>55</v>
      </c>
      <c r="B75" s="6" t="s">
        <v>99</v>
      </c>
      <c r="C75" s="6" t="s">
        <v>22</v>
      </c>
      <c r="D75" s="11"/>
      <c r="E75" s="11" t="s">
        <v>63</v>
      </c>
      <c r="F75" s="6"/>
      <c r="G75" s="6" t="s">
        <v>5</v>
      </c>
      <c r="H75" s="12" t="s">
        <v>62</v>
      </c>
      <c r="I75" s="35"/>
    </row>
    <row r="76" spans="1:9">
      <c r="A76" s="201"/>
      <c r="B76" s="6">
        <v>44.1</v>
      </c>
      <c r="C76" s="6">
        <v>3</v>
      </c>
      <c r="D76" s="11"/>
      <c r="E76" s="16" t="s">
        <v>100</v>
      </c>
      <c r="F76" s="6"/>
      <c r="G76" s="6">
        <f>B76*C76</f>
        <v>132.30000000000001</v>
      </c>
      <c r="H76" s="208">
        <f>SUM(G76+G78)</f>
        <v>408.90000000000003</v>
      </c>
      <c r="I76" s="35"/>
    </row>
    <row r="77" spans="1:9">
      <c r="A77" s="201" t="s">
        <v>54</v>
      </c>
      <c r="B77" s="6" t="s">
        <v>99</v>
      </c>
      <c r="C77" s="6" t="s">
        <v>22</v>
      </c>
      <c r="D77" s="11"/>
      <c r="E77" s="11" t="s">
        <v>63</v>
      </c>
      <c r="F77" s="6"/>
      <c r="G77" s="6" t="s">
        <v>5</v>
      </c>
      <c r="H77" s="208"/>
      <c r="I77" s="35"/>
    </row>
    <row r="78" spans="1:9">
      <c r="A78" s="201"/>
      <c r="B78" s="6">
        <v>92.2</v>
      </c>
      <c r="C78" s="6">
        <v>3</v>
      </c>
      <c r="D78" s="11"/>
      <c r="E78" s="16" t="s">
        <v>100</v>
      </c>
      <c r="F78" s="6"/>
      <c r="G78" s="6">
        <f>B78*C78</f>
        <v>276.60000000000002</v>
      </c>
      <c r="H78" s="208"/>
      <c r="I78" s="15"/>
    </row>
    <row r="79" spans="1:9">
      <c r="A79" s="201" t="s">
        <v>102</v>
      </c>
      <c r="B79" s="147" t="s">
        <v>99</v>
      </c>
      <c r="C79" s="147" t="s">
        <v>22</v>
      </c>
      <c r="D79" s="147" t="s">
        <v>47</v>
      </c>
      <c r="E79" s="147" t="s">
        <v>63</v>
      </c>
      <c r="F79" s="147"/>
      <c r="G79" s="147" t="s">
        <v>5</v>
      </c>
      <c r="H79" s="20" t="s">
        <v>62</v>
      </c>
      <c r="I79" s="15"/>
    </row>
    <row r="80" spans="1:9">
      <c r="A80" s="201"/>
      <c r="B80" s="148">
        <f>B76</f>
        <v>44.1</v>
      </c>
      <c r="C80" s="148">
        <v>3</v>
      </c>
      <c r="D80" s="149" t="s">
        <v>101</v>
      </c>
      <c r="E80" s="150" t="s">
        <v>100</v>
      </c>
      <c r="F80" s="148"/>
      <c r="G80" s="148">
        <f>B80*C80</f>
        <v>132.30000000000001</v>
      </c>
      <c r="H80" s="208">
        <f>G80+G82</f>
        <v>408.90000000000003</v>
      </c>
      <c r="I80" s="15"/>
    </row>
    <row r="81" spans="1:9">
      <c r="A81" s="201" t="s">
        <v>103</v>
      </c>
      <c r="B81" s="148" t="s">
        <v>99</v>
      </c>
      <c r="C81" s="148" t="s">
        <v>22</v>
      </c>
      <c r="D81" s="149" t="s">
        <v>47</v>
      </c>
      <c r="E81" s="149" t="s">
        <v>63</v>
      </c>
      <c r="F81" s="148"/>
      <c r="G81" s="148" t="s">
        <v>5</v>
      </c>
      <c r="H81" s="208"/>
      <c r="I81" s="15"/>
    </row>
    <row r="82" spans="1:9">
      <c r="A82" s="201"/>
      <c r="B82" s="148">
        <f>B78</f>
        <v>92.2</v>
      </c>
      <c r="C82" s="148">
        <v>3</v>
      </c>
      <c r="D82" s="149" t="s">
        <v>101</v>
      </c>
      <c r="E82" s="150" t="s">
        <v>100</v>
      </c>
      <c r="F82" s="148"/>
      <c r="G82" s="148">
        <f>B82*C82</f>
        <v>276.60000000000002</v>
      </c>
      <c r="H82" s="208"/>
      <c r="I82" s="15"/>
    </row>
    <row r="83" spans="1:9">
      <c r="A83" s="207" t="s">
        <v>48</v>
      </c>
      <c r="B83" s="147" t="s">
        <v>99</v>
      </c>
      <c r="C83" s="147" t="s">
        <v>22</v>
      </c>
      <c r="D83" s="147" t="s">
        <v>47</v>
      </c>
      <c r="E83" s="147" t="s">
        <v>63</v>
      </c>
      <c r="F83" s="147"/>
      <c r="G83" s="147" t="s">
        <v>5</v>
      </c>
      <c r="H83" s="20" t="s">
        <v>62</v>
      </c>
      <c r="I83" s="15"/>
    </row>
    <row r="84" spans="1:9">
      <c r="A84" s="207"/>
      <c r="B84" s="148">
        <f>B82-32.965</f>
        <v>59.234999999999999</v>
      </c>
      <c r="C84" s="148">
        <v>3</v>
      </c>
      <c r="D84" s="149" t="s">
        <v>101</v>
      </c>
      <c r="E84" s="150" t="s">
        <v>100</v>
      </c>
      <c r="F84" s="148"/>
      <c r="G84" s="148">
        <f>B84*C84</f>
        <v>177.70499999999998</v>
      </c>
      <c r="H84" s="17">
        <f>B84*C84</f>
        <v>177.70499999999998</v>
      </c>
      <c r="I84" s="15"/>
    </row>
    <row r="85" spans="1:9">
      <c r="A85" s="201" t="s">
        <v>85</v>
      </c>
      <c r="B85" s="147" t="s">
        <v>99</v>
      </c>
      <c r="C85" s="147" t="s">
        <v>22</v>
      </c>
      <c r="D85" s="147"/>
      <c r="E85" s="147"/>
      <c r="F85" s="147"/>
      <c r="G85" s="147" t="s">
        <v>5</v>
      </c>
      <c r="H85" s="20" t="s">
        <v>62</v>
      </c>
      <c r="I85" s="15"/>
    </row>
    <row r="86" spans="1:9">
      <c r="A86" s="201"/>
      <c r="B86" s="6">
        <f>B76</f>
        <v>44.1</v>
      </c>
      <c r="C86" s="6">
        <v>3</v>
      </c>
      <c r="D86" s="186"/>
      <c r="E86" s="202"/>
      <c r="F86" s="187"/>
      <c r="G86" s="6">
        <f>B86*C86</f>
        <v>132.30000000000001</v>
      </c>
      <c r="H86" s="208">
        <f>SUM(G86+G88)</f>
        <v>310.005</v>
      </c>
      <c r="I86" s="15"/>
    </row>
    <row r="87" spans="1:9">
      <c r="A87" s="201" t="s">
        <v>49</v>
      </c>
      <c r="B87" s="6" t="s">
        <v>99</v>
      </c>
      <c r="C87" s="6" t="s">
        <v>22</v>
      </c>
      <c r="D87" s="186"/>
      <c r="E87" s="202"/>
      <c r="F87" s="187"/>
      <c r="G87" s="6" t="s">
        <v>5</v>
      </c>
      <c r="H87" s="208"/>
      <c r="I87" s="15"/>
    </row>
    <row r="88" spans="1:9">
      <c r="A88" s="201"/>
      <c r="B88" s="6">
        <f>B84</f>
        <v>59.234999999999999</v>
      </c>
      <c r="C88" s="6">
        <v>3</v>
      </c>
      <c r="D88" s="186"/>
      <c r="E88" s="202"/>
      <c r="F88" s="187"/>
      <c r="G88" s="6">
        <f>B88*C88</f>
        <v>177.70499999999998</v>
      </c>
      <c r="H88" s="208"/>
      <c r="I88" s="15"/>
    </row>
    <row r="89" spans="1:9">
      <c r="A89" s="201" t="s">
        <v>59</v>
      </c>
      <c r="B89" s="11" t="s">
        <v>86</v>
      </c>
      <c r="C89" s="11" t="s">
        <v>81</v>
      </c>
      <c r="D89" s="11" t="s">
        <v>328</v>
      </c>
      <c r="E89" s="11" t="s">
        <v>327</v>
      </c>
      <c r="F89" s="11" t="s">
        <v>326</v>
      </c>
      <c r="G89" s="11" t="s">
        <v>87</v>
      </c>
      <c r="H89" s="6"/>
      <c r="I89" s="4"/>
    </row>
    <row r="90" spans="1:9">
      <c r="A90" s="201"/>
      <c r="B90" s="11">
        <f>15.8+15.8</f>
        <v>31.6</v>
      </c>
      <c r="C90" s="11">
        <f>6.3</f>
        <v>6.3</v>
      </c>
      <c r="D90" s="11">
        <f>27.2</f>
        <v>27.2</v>
      </c>
      <c r="E90" s="11">
        <f>11.95</f>
        <v>11.95</v>
      </c>
      <c r="F90" s="11">
        <f>7.72+2.58+23.9</f>
        <v>34.200000000000003</v>
      </c>
      <c r="G90" s="11">
        <f>SUM(B90:F90)</f>
        <v>111.25</v>
      </c>
      <c r="H90" s="6"/>
      <c r="I90" s="4"/>
    </row>
    <row r="91" spans="1:9">
      <c r="A91" s="201" t="s">
        <v>43</v>
      </c>
      <c r="B91" s="11" t="s">
        <v>86</v>
      </c>
      <c r="C91" s="11" t="s">
        <v>81</v>
      </c>
      <c r="D91" s="11" t="s">
        <v>329</v>
      </c>
      <c r="E91" s="11" t="s">
        <v>327</v>
      </c>
      <c r="F91" s="11" t="s">
        <v>326</v>
      </c>
      <c r="G91" s="11" t="s">
        <v>87</v>
      </c>
      <c r="H91" s="6"/>
      <c r="I91" s="4"/>
    </row>
    <row r="92" spans="1:9">
      <c r="A92" s="201"/>
      <c r="B92" s="11">
        <f>15.8+15.8</f>
        <v>31.6</v>
      </c>
      <c r="C92" s="11">
        <f>6.3</f>
        <v>6.3</v>
      </c>
      <c r="D92" s="11">
        <f>27.2</f>
        <v>27.2</v>
      </c>
      <c r="E92" s="11">
        <f>11.95</f>
        <v>11.95</v>
      </c>
      <c r="F92" s="11">
        <f>7.72+2.58+23.9</f>
        <v>34.200000000000003</v>
      </c>
      <c r="G92" s="11">
        <f>SUM(B92:F92)</f>
        <v>111.25</v>
      </c>
      <c r="H92" s="6"/>
      <c r="I92" s="4"/>
    </row>
    <row r="93" spans="1:9">
      <c r="A93" s="201" t="s">
        <v>58</v>
      </c>
      <c r="B93" s="11" t="s">
        <v>86</v>
      </c>
      <c r="C93" s="11" t="s">
        <v>81</v>
      </c>
      <c r="D93" s="11" t="s">
        <v>328</v>
      </c>
      <c r="E93" s="11" t="s">
        <v>327</v>
      </c>
      <c r="F93" s="11" t="s">
        <v>326</v>
      </c>
      <c r="G93" s="11" t="s">
        <v>87</v>
      </c>
      <c r="H93" s="12" t="s">
        <v>62</v>
      </c>
      <c r="I93" s="4"/>
    </row>
    <row r="94" spans="1:9">
      <c r="A94" s="201"/>
      <c r="B94" s="11">
        <f>15.8+15.8</f>
        <v>31.6</v>
      </c>
      <c r="C94" s="11">
        <f>6.3</f>
        <v>6.3</v>
      </c>
      <c r="D94" s="11">
        <f>27.2</f>
        <v>27.2</v>
      </c>
      <c r="E94" s="11">
        <f>11.95</f>
        <v>11.95</v>
      </c>
      <c r="F94" s="11">
        <f>7.72+2.58+23.9</f>
        <v>34.200000000000003</v>
      </c>
      <c r="G94" s="11">
        <f>SUM(B94:F94)</f>
        <v>111.25</v>
      </c>
      <c r="H94" s="208">
        <f>SUM(G94+G96+G98+G100)</f>
        <v>170.04</v>
      </c>
      <c r="I94" s="4"/>
    </row>
    <row r="95" spans="1:9">
      <c r="A95" s="201" t="s">
        <v>60</v>
      </c>
      <c r="B95" s="6" t="s">
        <v>99</v>
      </c>
      <c r="C95" s="6" t="s">
        <v>22</v>
      </c>
      <c r="D95" s="6"/>
      <c r="E95" s="6"/>
      <c r="F95" s="6"/>
      <c r="G95" s="6" t="s">
        <v>5</v>
      </c>
      <c r="H95" s="208"/>
      <c r="I95" s="15"/>
    </row>
    <row r="96" spans="1:9">
      <c r="A96" s="201"/>
      <c r="B96" s="6">
        <v>10.1</v>
      </c>
      <c r="C96" s="6">
        <v>3</v>
      </c>
      <c r="D96" s="6"/>
      <c r="E96" s="6"/>
      <c r="F96" s="6"/>
      <c r="G96" s="6">
        <f>B96*C96</f>
        <v>30.299999999999997</v>
      </c>
      <c r="H96" s="208"/>
      <c r="I96" s="15"/>
    </row>
    <row r="97" spans="1:9">
      <c r="A97" s="201" t="s">
        <v>104</v>
      </c>
      <c r="B97" s="6" t="s">
        <v>99</v>
      </c>
      <c r="C97" s="6" t="s">
        <v>22</v>
      </c>
      <c r="D97" s="6"/>
      <c r="E97" s="6"/>
      <c r="F97" s="6"/>
      <c r="G97" s="6" t="s">
        <v>5</v>
      </c>
      <c r="H97" s="208"/>
      <c r="I97" s="15"/>
    </row>
    <row r="98" spans="1:9">
      <c r="A98" s="201"/>
      <c r="B98" s="6">
        <v>11.2</v>
      </c>
      <c r="C98" s="6">
        <v>1.7</v>
      </c>
      <c r="D98" s="6"/>
      <c r="E98" s="6"/>
      <c r="F98" s="6"/>
      <c r="G98" s="6">
        <f>B98*C98</f>
        <v>19.04</v>
      </c>
      <c r="H98" s="208"/>
      <c r="I98" s="15"/>
    </row>
    <row r="99" spans="1:9">
      <c r="A99" s="201" t="s">
        <v>61</v>
      </c>
      <c r="B99" s="6" t="s">
        <v>99</v>
      </c>
      <c r="C99" s="6" t="s">
        <v>22</v>
      </c>
      <c r="D99" s="6"/>
      <c r="E99" s="6"/>
      <c r="F99" s="6"/>
      <c r="G99" s="6" t="s">
        <v>5</v>
      </c>
      <c r="H99" s="208"/>
      <c r="I99" s="15"/>
    </row>
    <row r="100" spans="1:9">
      <c r="A100" s="201"/>
      <c r="B100" s="6">
        <v>3.15</v>
      </c>
      <c r="C100" s="6">
        <v>3</v>
      </c>
      <c r="D100" s="6"/>
      <c r="E100" s="6"/>
      <c r="F100" s="6"/>
      <c r="G100" s="6">
        <f>B100*C100</f>
        <v>9.4499999999999993</v>
      </c>
      <c r="H100" s="208"/>
      <c r="I100" s="15"/>
    </row>
    <row r="101" spans="1:9">
      <c r="A101" s="201" t="s">
        <v>50</v>
      </c>
      <c r="B101" s="18" t="s">
        <v>51</v>
      </c>
      <c r="C101" s="6"/>
      <c r="D101" s="6"/>
      <c r="E101" s="6"/>
      <c r="F101" s="6"/>
      <c r="G101" s="100" t="s">
        <v>330</v>
      </c>
      <c r="H101" s="6"/>
      <c r="I101" s="4"/>
    </row>
    <row r="102" spans="1:9">
      <c r="A102" s="201"/>
      <c r="B102" s="6">
        <f>B78</f>
        <v>92.2</v>
      </c>
      <c r="C102" s="6"/>
      <c r="D102" s="6"/>
      <c r="E102" s="6"/>
      <c r="F102" s="6"/>
      <c r="G102" s="6">
        <f>B102</f>
        <v>92.2</v>
      </c>
      <c r="H102" s="6"/>
      <c r="I102" s="4"/>
    </row>
    <row r="103" spans="1:9">
      <c r="A103" s="201" t="s">
        <v>64</v>
      </c>
      <c r="B103" s="18" t="s">
        <v>56</v>
      </c>
      <c r="C103" s="6"/>
      <c r="D103" s="6"/>
      <c r="E103" s="6"/>
      <c r="F103" s="6"/>
      <c r="G103" s="6" t="s">
        <v>57</v>
      </c>
      <c r="H103" s="6"/>
      <c r="I103" s="4"/>
    </row>
    <row r="104" spans="1:9">
      <c r="A104" s="201"/>
      <c r="B104" s="6">
        <f>5*0.8</f>
        <v>4</v>
      </c>
      <c r="C104" s="6"/>
      <c r="D104" s="6"/>
      <c r="E104" s="6"/>
      <c r="F104" s="6"/>
      <c r="G104" s="6">
        <f>B104</f>
        <v>4</v>
      </c>
      <c r="H104" s="6"/>
      <c r="I104" s="4"/>
    </row>
    <row r="105" spans="1:9">
      <c r="A105" s="200" t="s">
        <v>117</v>
      </c>
      <c r="B105" s="21" t="s">
        <v>118</v>
      </c>
      <c r="C105" s="21"/>
      <c r="D105" s="21"/>
      <c r="E105" s="21"/>
      <c r="F105" s="21"/>
      <c r="G105" s="21"/>
      <c r="H105" s="21"/>
    </row>
    <row r="106" spans="1:9">
      <c r="A106" s="201"/>
      <c r="B106" s="21">
        <f>G92</f>
        <v>111.25</v>
      </c>
      <c r="C106" s="21"/>
      <c r="D106" s="21"/>
      <c r="E106" s="21"/>
      <c r="F106" s="21"/>
      <c r="G106" s="21"/>
      <c r="H106" s="21"/>
    </row>
    <row r="107" spans="1:9">
      <c r="F107" s="5"/>
      <c r="G107" s="5"/>
    </row>
    <row r="108" spans="1:9">
      <c r="F108" s="5"/>
      <c r="G108" s="5"/>
    </row>
    <row r="109" spans="1:9">
      <c r="F109" s="5"/>
      <c r="G109" s="5"/>
    </row>
    <row r="110" spans="1:9">
      <c r="F110" s="5"/>
      <c r="G110" s="5"/>
    </row>
    <row r="111" spans="1:9">
      <c r="F111" s="5"/>
      <c r="G111" s="5"/>
    </row>
    <row r="112" spans="1:9">
      <c r="F112" s="5"/>
      <c r="G112" s="5"/>
    </row>
    <row r="113" spans="6:7">
      <c r="F113" s="5"/>
      <c r="G113" s="5"/>
    </row>
    <row r="114" spans="6:7">
      <c r="F114" s="5"/>
      <c r="G114" s="5"/>
    </row>
    <row r="115" spans="6:7">
      <c r="F115" s="5"/>
      <c r="G115" s="5"/>
    </row>
    <row r="116" spans="6:7">
      <c r="F116" s="5"/>
      <c r="G116" s="5"/>
    </row>
    <row r="117" spans="6:7">
      <c r="F117" s="5"/>
      <c r="G117" s="5"/>
    </row>
    <row r="118" spans="6:7">
      <c r="F118" s="5"/>
      <c r="G118" s="5"/>
    </row>
    <row r="119" spans="6:7">
      <c r="F119" s="5"/>
      <c r="G119" s="5"/>
    </row>
    <row r="120" spans="6:7">
      <c r="F120" s="5"/>
      <c r="G120" s="5"/>
    </row>
    <row r="121" spans="6:7">
      <c r="F121" s="5"/>
      <c r="G121" s="5"/>
    </row>
    <row r="122" spans="6:7">
      <c r="F122" s="5"/>
      <c r="G122" s="5"/>
    </row>
    <row r="123" spans="6:7">
      <c r="F123" s="5"/>
      <c r="G123" s="5"/>
    </row>
    <row r="124" spans="6:7">
      <c r="F124" s="5"/>
      <c r="G124" s="5"/>
    </row>
    <row r="125" spans="6:7">
      <c r="F125" s="5"/>
      <c r="G125" s="5"/>
    </row>
    <row r="126" spans="6:7">
      <c r="F126" s="5"/>
      <c r="G126" s="5"/>
    </row>
    <row r="127" spans="6:7">
      <c r="F127" s="5"/>
      <c r="G127" s="5"/>
    </row>
    <row r="128" spans="6:7">
      <c r="F128" s="5"/>
      <c r="G128" s="5"/>
    </row>
    <row r="129" spans="6:7">
      <c r="F129" s="5"/>
      <c r="G129" s="5"/>
    </row>
    <row r="130" spans="6:7">
      <c r="F130" s="5"/>
      <c r="G130" s="5"/>
    </row>
    <row r="131" spans="6:7">
      <c r="F131" s="5"/>
      <c r="G131" s="5"/>
    </row>
    <row r="132" spans="6:7">
      <c r="F132" s="5"/>
      <c r="G132" s="5"/>
    </row>
    <row r="133" spans="6:7">
      <c r="F133" s="5"/>
      <c r="G133" s="5"/>
    </row>
    <row r="134" spans="6:7">
      <c r="F134" s="5"/>
      <c r="G134" s="5"/>
    </row>
    <row r="135" spans="6:7">
      <c r="F135" s="5"/>
      <c r="G135" s="5"/>
    </row>
    <row r="136" spans="6:7">
      <c r="F136" s="5"/>
      <c r="G136" s="5"/>
    </row>
    <row r="137" spans="6:7">
      <c r="F137" s="5"/>
      <c r="G137" s="5"/>
    </row>
    <row r="138" spans="6:7">
      <c r="F138" s="5"/>
      <c r="G138" s="5"/>
    </row>
  </sheetData>
  <mergeCells count="81">
    <mergeCell ref="H86:H88"/>
    <mergeCell ref="H94:H100"/>
    <mergeCell ref="A95:A96"/>
    <mergeCell ref="A99:A100"/>
    <mergeCell ref="A69:G69"/>
    <mergeCell ref="A70:G70"/>
    <mergeCell ref="A79:A80"/>
    <mergeCell ref="A75:A76"/>
    <mergeCell ref="A77:A78"/>
    <mergeCell ref="H80:H82"/>
    <mergeCell ref="A89:A90"/>
    <mergeCell ref="A91:A92"/>
    <mergeCell ref="A81:A82"/>
    <mergeCell ref="A83:A84"/>
    <mergeCell ref="A85:A86"/>
    <mergeCell ref="A93:A94"/>
    <mergeCell ref="A25:A26"/>
    <mergeCell ref="A41:A42"/>
    <mergeCell ref="A37:G37"/>
    <mergeCell ref="A43:A44"/>
    <mergeCell ref="A60:A62"/>
    <mergeCell ref="A52:G52"/>
    <mergeCell ref="A53:A54"/>
    <mergeCell ref="A45:A46"/>
    <mergeCell ref="A49:G49"/>
    <mergeCell ref="A50:A51"/>
    <mergeCell ref="B56:B57"/>
    <mergeCell ref="B58:B59"/>
    <mergeCell ref="E25:F25"/>
    <mergeCell ref="E26:F26"/>
    <mergeCell ref="A33:A34"/>
    <mergeCell ref="A47:A48"/>
    <mergeCell ref="A74:H74"/>
    <mergeCell ref="A71:A72"/>
    <mergeCell ref="H76:H78"/>
    <mergeCell ref="A39:A40"/>
    <mergeCell ref="A35:A36"/>
    <mergeCell ref="A38:G38"/>
    <mergeCell ref="B63:C63"/>
    <mergeCell ref="B64:C64"/>
    <mergeCell ref="B60:C60"/>
    <mergeCell ref="B62:C62"/>
    <mergeCell ref="B61:C61"/>
    <mergeCell ref="A65:A66"/>
    <mergeCell ref="B65:C65"/>
    <mergeCell ref="B66:C66"/>
    <mergeCell ref="A17:A18"/>
    <mergeCell ref="A20:A21"/>
    <mergeCell ref="A2:G3"/>
    <mergeCell ref="A4:G4"/>
    <mergeCell ref="A7:G7"/>
    <mergeCell ref="A6:G6"/>
    <mergeCell ref="A8:A9"/>
    <mergeCell ref="A11:A12"/>
    <mergeCell ref="A13:G13"/>
    <mergeCell ref="A14:A15"/>
    <mergeCell ref="A10:G10"/>
    <mergeCell ref="A105:A106"/>
    <mergeCell ref="D86:F86"/>
    <mergeCell ref="D87:F87"/>
    <mergeCell ref="D88:F88"/>
    <mergeCell ref="A97:A98"/>
    <mergeCell ref="A87:A88"/>
    <mergeCell ref="A103:A104"/>
    <mergeCell ref="A101:A102"/>
    <mergeCell ref="A1:G1"/>
    <mergeCell ref="A67:G68"/>
    <mergeCell ref="A63:A64"/>
    <mergeCell ref="B53:C53"/>
    <mergeCell ref="B54:C54"/>
    <mergeCell ref="B55:C55"/>
    <mergeCell ref="A27:G27"/>
    <mergeCell ref="B28:B30"/>
    <mergeCell ref="B31:B32"/>
    <mergeCell ref="A28:A32"/>
    <mergeCell ref="A23:A24"/>
    <mergeCell ref="A16:G16"/>
    <mergeCell ref="A22:I22"/>
    <mergeCell ref="E23:F23"/>
    <mergeCell ref="E24:F24"/>
    <mergeCell ref="A19:G19"/>
  </mergeCells>
  <pageMargins left="1.1811023622047245" right="0.78740157480314965" top="1.1811023622047245" bottom="0.78740157480314965" header="0.59055118110236227" footer="0.31496062992125984"/>
  <pageSetup paperSize="9" scale="85" orientation="portrait" r:id="rId1"/>
  <headerFooter>
    <oddHeader xml:space="preserve">&amp;R
&amp;"Arial,Normal"&amp;12&amp;P+73 </oddHead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Plan3"/>
  <dimension ref="A1:L33"/>
  <sheetViews>
    <sheetView workbookViewId="0">
      <pane xSplit="7" ySplit="2" topLeftCell="H15" activePane="bottomRight" state="frozen"/>
      <selection pane="topRight" activeCell="H1" sqref="H1"/>
      <selection pane="bottomLeft" activeCell="A3" sqref="A3"/>
      <selection pane="bottomRight" activeCell="E11" sqref="E11"/>
    </sheetView>
  </sheetViews>
  <sheetFormatPr defaultRowHeight="15"/>
  <cols>
    <col min="1" max="16384" width="9.140625" style="105"/>
  </cols>
  <sheetData>
    <row r="1" spans="1:8" ht="15" customHeight="1">
      <c r="A1" s="220" t="s">
        <v>291</v>
      </c>
      <c r="B1" s="220"/>
      <c r="C1" s="220"/>
      <c r="D1" s="220"/>
      <c r="E1" s="220"/>
      <c r="F1" s="220"/>
      <c r="G1" s="220"/>
      <c r="H1" s="220"/>
    </row>
    <row r="2" spans="1:8" ht="15" customHeight="1">
      <c r="A2" s="220"/>
      <c r="B2" s="220"/>
      <c r="C2" s="220"/>
      <c r="D2" s="220"/>
      <c r="E2" s="220"/>
      <c r="F2" s="220"/>
      <c r="G2" s="220"/>
      <c r="H2" s="220"/>
    </row>
    <row r="3" spans="1:8">
      <c r="A3" s="106"/>
      <c r="B3" s="107"/>
      <c r="C3" s="107"/>
      <c r="D3" s="107"/>
      <c r="E3" s="107"/>
      <c r="F3" s="107"/>
      <c r="G3" s="107"/>
      <c r="H3" s="108"/>
    </row>
    <row r="4" spans="1:8" ht="15.75">
      <c r="A4" s="221" t="s">
        <v>25</v>
      </c>
      <c r="B4" s="222"/>
      <c r="C4" s="222"/>
      <c r="D4" s="222"/>
      <c r="E4" s="222"/>
      <c r="F4" s="222"/>
      <c r="G4" s="222"/>
      <c r="H4" s="223"/>
    </row>
    <row r="5" spans="1:8">
      <c r="A5" s="224" t="s">
        <v>26</v>
      </c>
      <c r="B5" s="225"/>
      <c r="C5" s="225"/>
      <c r="D5" s="225"/>
      <c r="E5" s="226"/>
      <c r="F5" s="227" t="s">
        <v>27</v>
      </c>
      <c r="G5" s="225"/>
      <c r="H5" s="228"/>
    </row>
    <row r="6" spans="1:8" ht="120">
      <c r="A6" s="109" t="s">
        <v>28</v>
      </c>
      <c r="B6" s="110" t="s">
        <v>29</v>
      </c>
      <c r="C6" s="110" t="s">
        <v>30</v>
      </c>
      <c r="D6" s="110" t="s">
        <v>31</v>
      </c>
      <c r="E6" s="110" t="s">
        <v>32</v>
      </c>
      <c r="F6" s="111" t="s">
        <v>29</v>
      </c>
      <c r="G6" s="112" t="s">
        <v>33</v>
      </c>
      <c r="H6" s="113"/>
    </row>
    <row r="7" spans="1:8">
      <c r="A7" s="114">
        <v>25</v>
      </c>
      <c r="B7" s="115">
        <v>6.3</v>
      </c>
      <c r="C7" s="115">
        <v>0.245</v>
      </c>
      <c r="D7" s="115" t="s">
        <v>34</v>
      </c>
      <c r="E7" s="115">
        <v>31.2</v>
      </c>
      <c r="F7" s="115">
        <v>6.3</v>
      </c>
      <c r="G7" s="115">
        <v>32</v>
      </c>
      <c r="H7" s="116"/>
    </row>
    <row r="8" spans="1:8">
      <c r="A8" s="109">
        <v>25</v>
      </c>
      <c r="B8" s="110">
        <v>8</v>
      </c>
      <c r="C8" s="110">
        <v>0.39500000000000002</v>
      </c>
      <c r="D8" s="110" t="s">
        <v>34</v>
      </c>
      <c r="E8" s="110">
        <v>50.3</v>
      </c>
      <c r="F8" s="110">
        <v>8</v>
      </c>
      <c r="G8" s="110">
        <v>40</v>
      </c>
      <c r="H8" s="117"/>
    </row>
    <row r="9" spans="1:8">
      <c r="A9" s="114">
        <v>25</v>
      </c>
      <c r="B9" s="115">
        <v>10</v>
      </c>
      <c r="C9" s="115">
        <v>0.61699999999999999</v>
      </c>
      <c r="D9" s="115" t="s">
        <v>35</v>
      </c>
      <c r="E9" s="115">
        <v>78.5</v>
      </c>
      <c r="F9" s="115">
        <v>10</v>
      </c>
      <c r="G9" s="115">
        <v>50</v>
      </c>
      <c r="H9" s="116"/>
    </row>
    <row r="10" spans="1:8">
      <c r="A10" s="109">
        <v>25</v>
      </c>
      <c r="B10" s="110">
        <v>12.5</v>
      </c>
      <c r="C10" s="110">
        <v>0.96299999999999997</v>
      </c>
      <c r="D10" s="110" t="s">
        <v>35</v>
      </c>
      <c r="E10" s="110">
        <v>122.7</v>
      </c>
      <c r="F10" s="110">
        <v>12.5</v>
      </c>
      <c r="G10" s="110">
        <v>63</v>
      </c>
      <c r="H10" s="117"/>
    </row>
    <row r="11" spans="1:8">
      <c r="A11" s="114">
        <v>25</v>
      </c>
      <c r="B11" s="115">
        <v>16</v>
      </c>
      <c r="C11" s="115">
        <v>1.5780000000000001</v>
      </c>
      <c r="D11" s="115" t="s">
        <v>35</v>
      </c>
      <c r="E11" s="115">
        <v>201.1</v>
      </c>
      <c r="F11" s="115">
        <v>16</v>
      </c>
      <c r="G11" s="115">
        <v>80</v>
      </c>
      <c r="H11" s="116"/>
    </row>
    <row r="12" spans="1:8">
      <c r="A12" s="109">
        <v>25</v>
      </c>
      <c r="B12" s="110">
        <v>20</v>
      </c>
      <c r="C12" s="110">
        <v>2.4660000000000002</v>
      </c>
      <c r="D12" s="110" t="s">
        <v>35</v>
      </c>
      <c r="E12" s="110">
        <v>314.2</v>
      </c>
      <c r="F12" s="110">
        <v>20</v>
      </c>
      <c r="G12" s="110">
        <v>160</v>
      </c>
      <c r="H12" s="117"/>
    </row>
    <row r="13" spans="1:8">
      <c r="A13" s="114">
        <v>25</v>
      </c>
      <c r="B13" s="115">
        <v>25</v>
      </c>
      <c r="C13" s="115">
        <v>3.8530000000000002</v>
      </c>
      <c r="D13" s="115" t="s">
        <v>35</v>
      </c>
      <c r="E13" s="115">
        <v>490.9</v>
      </c>
      <c r="F13" s="115">
        <v>25</v>
      </c>
      <c r="G13" s="115">
        <v>200</v>
      </c>
      <c r="H13" s="116"/>
    </row>
    <row r="14" spans="1:8" ht="15.75">
      <c r="A14" s="118" t="s">
        <v>36</v>
      </c>
      <c r="B14" s="119"/>
      <c r="C14" s="119"/>
      <c r="D14" s="119"/>
      <c r="E14" s="119"/>
      <c r="F14" s="119"/>
      <c r="G14" s="119"/>
      <c r="H14" s="120"/>
    </row>
    <row r="15" spans="1:8" ht="90">
      <c r="A15" s="121" t="s">
        <v>26</v>
      </c>
      <c r="B15" s="122"/>
      <c r="C15" s="122"/>
      <c r="D15" s="122"/>
      <c r="E15" s="123"/>
      <c r="F15" s="124" t="s">
        <v>27</v>
      </c>
      <c r="G15" s="122"/>
      <c r="H15" s="125"/>
    </row>
    <row r="16" spans="1:8" ht="120">
      <c r="A16" s="109" t="s">
        <v>28</v>
      </c>
      <c r="B16" s="110" t="s">
        <v>29</v>
      </c>
      <c r="C16" s="110" t="s">
        <v>30</v>
      </c>
      <c r="D16" s="110" t="s">
        <v>31</v>
      </c>
      <c r="E16" s="110" t="s">
        <v>32</v>
      </c>
      <c r="F16" s="111" t="s">
        <v>29</v>
      </c>
      <c r="G16" s="112" t="s">
        <v>33</v>
      </c>
      <c r="H16" s="113"/>
    </row>
    <row r="17" spans="1:12">
      <c r="A17" s="114">
        <v>50</v>
      </c>
      <c r="B17" s="115">
        <v>6.3</v>
      </c>
      <c r="C17" s="115">
        <v>0.245</v>
      </c>
      <c r="D17" s="115" t="s">
        <v>34</v>
      </c>
      <c r="E17" s="115">
        <v>31.2</v>
      </c>
      <c r="F17" s="115">
        <v>6.3</v>
      </c>
      <c r="G17" s="115">
        <v>32</v>
      </c>
      <c r="H17" s="116"/>
      <c r="J17" s="126"/>
      <c r="L17" s="127"/>
    </row>
    <row r="18" spans="1:12">
      <c r="A18" s="109">
        <v>50</v>
      </c>
      <c r="B18" s="110">
        <v>8</v>
      </c>
      <c r="C18" s="110">
        <v>0.39500000000000002</v>
      </c>
      <c r="D18" s="110" t="s">
        <v>34</v>
      </c>
      <c r="E18" s="110">
        <v>50.3</v>
      </c>
      <c r="F18" s="110">
        <v>8</v>
      </c>
      <c r="G18" s="110">
        <v>40</v>
      </c>
      <c r="H18" s="117"/>
      <c r="J18" s="128"/>
      <c r="K18" s="128"/>
      <c r="L18" s="129"/>
    </row>
    <row r="19" spans="1:12">
      <c r="A19" s="114">
        <v>50</v>
      </c>
      <c r="B19" s="115">
        <v>10</v>
      </c>
      <c r="C19" s="115">
        <v>0.61699999999999999</v>
      </c>
      <c r="D19" s="115" t="s">
        <v>35</v>
      </c>
      <c r="E19" s="115">
        <v>78.5</v>
      </c>
      <c r="F19" s="115">
        <v>10</v>
      </c>
      <c r="G19" s="115">
        <v>50</v>
      </c>
      <c r="H19" s="116"/>
    </row>
    <row r="20" spans="1:12">
      <c r="A20" s="109">
        <v>50</v>
      </c>
      <c r="B20" s="110">
        <v>12.5</v>
      </c>
      <c r="C20" s="110">
        <v>0.96299999999999997</v>
      </c>
      <c r="D20" s="110" t="s">
        <v>35</v>
      </c>
      <c r="E20" s="110">
        <v>122.7</v>
      </c>
      <c r="F20" s="110">
        <v>12.5</v>
      </c>
      <c r="G20" s="110">
        <v>63</v>
      </c>
      <c r="H20" s="117"/>
    </row>
    <row r="21" spans="1:12">
      <c r="A21" s="114">
        <v>50</v>
      </c>
      <c r="B21" s="115">
        <v>16</v>
      </c>
      <c r="C21" s="115">
        <v>1.5780000000000001</v>
      </c>
      <c r="D21" s="115" t="s">
        <v>35</v>
      </c>
      <c r="E21" s="115">
        <v>201.1</v>
      </c>
      <c r="F21" s="115">
        <v>16</v>
      </c>
      <c r="G21" s="115">
        <v>80</v>
      </c>
      <c r="H21" s="116"/>
    </row>
    <row r="22" spans="1:12">
      <c r="A22" s="109">
        <v>50</v>
      </c>
      <c r="B22" s="110">
        <v>20</v>
      </c>
      <c r="C22" s="110">
        <v>2.4660000000000002</v>
      </c>
      <c r="D22" s="110" t="s">
        <v>35</v>
      </c>
      <c r="E22" s="110">
        <v>314.2</v>
      </c>
      <c r="F22" s="110">
        <v>20</v>
      </c>
      <c r="G22" s="110">
        <v>160</v>
      </c>
      <c r="H22" s="117"/>
    </row>
    <row r="23" spans="1:12">
      <c r="A23" s="114">
        <v>50</v>
      </c>
      <c r="B23" s="115">
        <v>25</v>
      </c>
      <c r="C23" s="115">
        <v>3.8530000000000002</v>
      </c>
      <c r="D23" s="115" t="s">
        <v>35</v>
      </c>
      <c r="E23" s="115">
        <v>490.9</v>
      </c>
      <c r="F23" s="115">
        <v>25</v>
      </c>
      <c r="G23" s="115">
        <v>200</v>
      </c>
      <c r="H23" s="116"/>
    </row>
    <row r="24" spans="1:12" ht="15.75">
      <c r="A24" s="118" t="s">
        <v>37</v>
      </c>
      <c r="B24" s="119"/>
      <c r="C24" s="119"/>
      <c r="D24" s="119"/>
      <c r="E24" s="119"/>
      <c r="F24" s="119"/>
      <c r="G24" s="119"/>
      <c r="H24" s="120"/>
    </row>
    <row r="25" spans="1:12" ht="90">
      <c r="A25" s="121" t="s">
        <v>26</v>
      </c>
      <c r="B25" s="122"/>
      <c r="C25" s="122"/>
      <c r="D25" s="122"/>
      <c r="E25" s="123"/>
      <c r="F25" s="124" t="s">
        <v>27</v>
      </c>
      <c r="G25" s="122"/>
      <c r="H25" s="125"/>
    </row>
    <row r="26" spans="1:12" ht="120">
      <c r="A26" s="109" t="s">
        <v>28</v>
      </c>
      <c r="B26" s="110" t="s">
        <v>29</v>
      </c>
      <c r="C26" s="110" t="s">
        <v>30</v>
      </c>
      <c r="D26" s="110" t="s">
        <v>31</v>
      </c>
      <c r="E26" s="110" t="s">
        <v>32</v>
      </c>
      <c r="F26" s="111" t="s">
        <v>29</v>
      </c>
      <c r="G26" s="112" t="s">
        <v>33</v>
      </c>
      <c r="H26" s="113"/>
    </row>
    <row r="27" spans="1:12">
      <c r="A27" s="114">
        <v>60</v>
      </c>
      <c r="B27" s="115">
        <v>3.4</v>
      </c>
      <c r="C27" s="115">
        <v>7.0999999999999994E-2</v>
      </c>
      <c r="D27" s="115" t="s">
        <v>35</v>
      </c>
      <c r="E27" s="115">
        <v>9.1</v>
      </c>
      <c r="F27" s="115">
        <v>3.4</v>
      </c>
      <c r="G27" s="115">
        <v>20</v>
      </c>
      <c r="H27" s="116"/>
    </row>
    <row r="28" spans="1:12">
      <c r="A28" s="109">
        <v>60</v>
      </c>
      <c r="B28" s="110">
        <v>4.2</v>
      </c>
      <c r="C28" s="110">
        <v>0.109</v>
      </c>
      <c r="D28" s="110" t="s">
        <v>35</v>
      </c>
      <c r="E28" s="110">
        <v>13.9</v>
      </c>
      <c r="F28" s="110">
        <v>4.2</v>
      </c>
      <c r="G28" s="110">
        <v>25</v>
      </c>
      <c r="H28" s="117"/>
    </row>
    <row r="29" spans="1:12">
      <c r="A29" s="114">
        <v>60</v>
      </c>
      <c r="B29" s="115">
        <v>5</v>
      </c>
      <c r="C29" s="115">
        <v>0.154</v>
      </c>
      <c r="D29" s="115" t="s">
        <v>35</v>
      </c>
      <c r="E29" s="115">
        <v>19.600000000000001</v>
      </c>
      <c r="F29" s="115">
        <v>5</v>
      </c>
      <c r="G29" s="115">
        <v>30</v>
      </c>
      <c r="H29" s="116"/>
    </row>
    <row r="30" spans="1:12">
      <c r="A30" s="109">
        <v>60</v>
      </c>
      <c r="B30" s="110">
        <v>6</v>
      </c>
      <c r="C30" s="110">
        <v>0.222</v>
      </c>
      <c r="D30" s="110" t="s">
        <v>35</v>
      </c>
      <c r="E30" s="110">
        <v>28.3</v>
      </c>
      <c r="F30" s="110">
        <v>6</v>
      </c>
      <c r="G30" s="110">
        <v>36</v>
      </c>
      <c r="H30" s="117"/>
    </row>
    <row r="31" spans="1:12">
      <c r="A31" s="114">
        <v>60</v>
      </c>
      <c r="B31" s="115">
        <v>7</v>
      </c>
      <c r="C31" s="115">
        <v>0.30199999999999999</v>
      </c>
      <c r="D31" s="115" t="s">
        <v>35</v>
      </c>
      <c r="E31" s="115">
        <v>38.5</v>
      </c>
      <c r="F31" s="115">
        <v>7</v>
      </c>
      <c r="G31" s="115">
        <v>42</v>
      </c>
      <c r="H31" s="116"/>
    </row>
    <row r="32" spans="1:12">
      <c r="A32" s="109">
        <v>60</v>
      </c>
      <c r="B32" s="110">
        <v>8</v>
      </c>
      <c r="C32" s="110">
        <v>0.39500000000000002</v>
      </c>
      <c r="D32" s="110" t="s">
        <v>35</v>
      </c>
      <c r="E32" s="110">
        <v>50.3</v>
      </c>
      <c r="F32" s="110">
        <v>8</v>
      </c>
      <c r="G32" s="110">
        <v>48</v>
      </c>
      <c r="H32" s="117"/>
    </row>
    <row r="33" spans="1:8" ht="15.75" thickBot="1">
      <c r="A33" s="130">
        <v>60</v>
      </c>
      <c r="B33" s="131">
        <v>9.5</v>
      </c>
      <c r="C33" s="131">
        <v>0.55800000000000005</v>
      </c>
      <c r="D33" s="131" t="s">
        <v>35</v>
      </c>
      <c r="E33" s="131">
        <v>70.900000000000006</v>
      </c>
      <c r="F33" s="131">
        <v>9.5</v>
      </c>
      <c r="G33" s="131">
        <v>57</v>
      </c>
      <c r="H33" s="132"/>
    </row>
  </sheetData>
  <mergeCells count="4">
    <mergeCell ref="A1:H2"/>
    <mergeCell ref="A4:H4"/>
    <mergeCell ref="A5:E5"/>
    <mergeCell ref="F5:H5"/>
  </mergeCells>
  <pageMargins left="1.1811023622047245" right="0.78740157480314965" top="1.1811023622047245" bottom="0.78740157480314965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Planilha orçamentária</vt:lpstr>
      <vt:lpstr>Memória de cálculo</vt:lpstr>
      <vt:lpstr>Tabela Aço</vt:lpstr>
      <vt:lpstr>'Planilha orçamentária'!Titulos_de_impressao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Tharges</dc:creator>
  <cp:lastModifiedBy>Tharges</cp:lastModifiedBy>
  <cp:lastPrinted>2018-06-20T03:07:35Z</cp:lastPrinted>
  <dcterms:created xsi:type="dcterms:W3CDTF">2016-10-04T14:15:01Z</dcterms:created>
  <dcterms:modified xsi:type="dcterms:W3CDTF">2018-07-10T01:44:34Z</dcterms:modified>
</cp:coreProperties>
</file>