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\OneDrive\Área de Trabalho\DAVI G\"/>
    </mc:Choice>
  </mc:AlternateContent>
  <xr:revisionPtr revIDLastSave="0" documentId="13_ncr:1_{B991D270-E498-4D3C-BB15-DF7DF4A5498C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B39" i="1" l="1"/>
  <c r="Z4" i="1"/>
  <c r="V38" i="1"/>
  <c r="X38" i="1" s="1"/>
  <c r="V37" i="1"/>
  <c r="X37" i="1" s="1"/>
  <c r="V36" i="1"/>
  <c r="X36" i="1" s="1"/>
  <c r="V35" i="1"/>
  <c r="X35" i="1" s="1"/>
  <c r="V34" i="1"/>
  <c r="X34" i="1" s="1"/>
  <c r="V33" i="1"/>
  <c r="X33" i="1" s="1"/>
  <c r="V32" i="1"/>
  <c r="X32" i="1" s="1"/>
  <c r="V31" i="1"/>
  <c r="X31" i="1" s="1"/>
  <c r="V30" i="1"/>
  <c r="X30" i="1" s="1"/>
  <c r="V29" i="1"/>
  <c r="X29" i="1" s="1"/>
  <c r="V28" i="1"/>
  <c r="X28" i="1" s="1"/>
  <c r="V27" i="1"/>
  <c r="X27" i="1" s="1"/>
  <c r="V26" i="1"/>
  <c r="X26" i="1" s="1"/>
  <c r="V25" i="1"/>
  <c r="X25" i="1" s="1"/>
  <c r="V24" i="1"/>
  <c r="X24" i="1" s="1"/>
  <c r="V23" i="1"/>
  <c r="X23" i="1" s="1"/>
  <c r="V22" i="1"/>
  <c r="X22" i="1" s="1"/>
  <c r="V21" i="1"/>
  <c r="X21" i="1" s="1"/>
  <c r="V20" i="1"/>
  <c r="X20" i="1" s="1"/>
  <c r="V19" i="1"/>
  <c r="X19" i="1" s="1"/>
  <c r="V18" i="1"/>
  <c r="X18" i="1" s="1"/>
  <c r="V17" i="1"/>
  <c r="X17" i="1" s="1"/>
  <c r="V16" i="1"/>
  <c r="X16" i="1" s="1"/>
  <c r="V15" i="1"/>
  <c r="X15" i="1" s="1"/>
  <c r="V14" i="1"/>
  <c r="X14" i="1" s="1"/>
  <c r="V13" i="1"/>
  <c r="X13" i="1" s="1"/>
  <c r="V12" i="1"/>
  <c r="X12" i="1" s="1"/>
  <c r="V11" i="1"/>
  <c r="X11" i="1" s="1"/>
  <c r="X10" i="1"/>
  <c r="V9" i="1"/>
  <c r="X9" i="1" s="1"/>
  <c r="V8" i="1"/>
  <c r="X8" i="1" s="1"/>
  <c r="V7" i="1"/>
  <c r="X7" i="1" s="1"/>
  <c r="V6" i="1"/>
  <c r="X6" i="1" s="1"/>
  <c r="V5" i="1"/>
  <c r="X5" i="1" s="1"/>
  <c r="V4" i="1"/>
  <c r="X4" i="1" s="1"/>
  <c r="M4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8" i="1" l="1"/>
  <c r="C38" i="1"/>
  <c r="C21" i="1" l="1"/>
  <c r="C20" i="1"/>
  <c r="D38" i="1" l="1"/>
  <c r="D37" i="1"/>
  <c r="D33" i="1"/>
  <c r="D29" i="1"/>
  <c r="D25" i="1"/>
  <c r="D21" i="1"/>
  <c r="D17" i="1"/>
  <c r="D13" i="1"/>
  <c r="D9" i="1"/>
  <c r="D5" i="1"/>
  <c r="D36" i="1"/>
  <c r="D28" i="1"/>
  <c r="D20" i="1"/>
  <c r="D12" i="1"/>
  <c r="D4" i="1"/>
  <c r="E5" i="1" s="1"/>
  <c r="D31" i="1"/>
  <c r="D23" i="1"/>
  <c r="D15" i="1"/>
  <c r="D7" i="1"/>
  <c r="D34" i="1"/>
  <c r="D26" i="1"/>
  <c r="D22" i="1"/>
  <c r="D18" i="1"/>
  <c r="D10" i="1"/>
  <c r="D6" i="1"/>
  <c r="D32" i="1"/>
  <c r="D24" i="1"/>
  <c r="D16" i="1"/>
  <c r="D8" i="1"/>
  <c r="D35" i="1"/>
  <c r="D27" i="1"/>
  <c r="D19" i="1"/>
  <c r="D11" i="1"/>
  <c r="D14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F4" i="1" l="1"/>
  <c r="G4" i="1" s="1"/>
  <c r="F5" i="1"/>
  <c r="G5" i="1" s="1"/>
  <c r="E6" i="1"/>
  <c r="F6" i="1" s="1"/>
  <c r="G6" i="1" s="1"/>
  <c r="K4" i="1" l="1"/>
  <c r="L4" i="1" s="1"/>
  <c r="N4" i="1" s="1"/>
  <c r="K6" i="1"/>
  <c r="L6" i="1" s="1"/>
  <c r="K5" i="1"/>
  <c r="L5" i="1" s="1"/>
  <c r="W4" i="1"/>
  <c r="AA4" i="1" s="1"/>
  <c r="Q4" i="1"/>
  <c r="E7" i="1"/>
  <c r="Y4" i="1" l="1"/>
  <c r="Z5" i="1" s="1"/>
  <c r="Y5" i="1"/>
  <c r="Z6" i="1" s="1"/>
  <c r="W5" i="1"/>
  <c r="AA5" i="1" s="1"/>
  <c r="Q5" i="1"/>
  <c r="Y6" i="1"/>
  <c r="Z7" i="1" s="1"/>
  <c r="W6" i="1"/>
  <c r="AA6" i="1" s="1"/>
  <c r="Q6" i="1"/>
  <c r="F7" i="1"/>
  <c r="G7" i="1" s="1"/>
  <c r="E8" i="1"/>
  <c r="K7" i="1" l="1"/>
  <c r="L7" i="1" s="1"/>
  <c r="Q7" i="1" s="1"/>
  <c r="E9" i="1"/>
  <c r="F8" i="1"/>
  <c r="G8" i="1" s="1"/>
  <c r="K8" i="1" l="1"/>
  <c r="L8" i="1" s="1"/>
  <c r="W7" i="1"/>
  <c r="AA7" i="1" s="1"/>
  <c r="Y7" i="1"/>
  <c r="Z8" i="1" s="1"/>
  <c r="F9" i="1"/>
  <c r="G9" i="1" s="1"/>
  <c r="E10" i="1"/>
  <c r="W8" i="1" l="1"/>
  <c r="AA8" i="1" s="1"/>
  <c r="Y8" i="1"/>
  <c r="Z9" i="1" s="1"/>
  <c r="K9" i="1"/>
  <c r="L9" i="1" s="1"/>
  <c r="Q8" i="1"/>
  <c r="F10" i="1"/>
  <c r="G10" i="1" s="1"/>
  <c r="E11" i="1"/>
  <c r="W9" i="1" l="1"/>
  <c r="AA9" i="1" s="1"/>
  <c r="Y9" i="1"/>
  <c r="Z10" i="1" s="1"/>
  <c r="K10" i="1"/>
  <c r="L10" i="1" s="1"/>
  <c r="Q9" i="1"/>
  <c r="F11" i="1"/>
  <c r="G11" i="1" s="1"/>
  <c r="E12" i="1"/>
  <c r="Y10" i="1" l="1"/>
  <c r="Z11" i="1" s="1"/>
  <c r="W10" i="1"/>
  <c r="AA10" i="1" s="1"/>
  <c r="Q10" i="1"/>
  <c r="K11" i="1"/>
  <c r="L11" i="1" s="1"/>
  <c r="Q11" i="1" s="1"/>
  <c r="F12" i="1"/>
  <c r="G12" i="1" s="1"/>
  <c r="E13" i="1"/>
  <c r="Y11" i="1" l="1"/>
  <c r="Z12" i="1" s="1"/>
  <c r="W11" i="1"/>
  <c r="AA11" i="1" s="1"/>
  <c r="K12" i="1"/>
  <c r="L12" i="1" s="1"/>
  <c r="F13" i="1"/>
  <c r="G13" i="1" s="1"/>
  <c r="E14" i="1"/>
  <c r="W12" i="1" l="1"/>
  <c r="AA12" i="1" s="1"/>
  <c r="Y12" i="1"/>
  <c r="Z13" i="1" s="1"/>
  <c r="Q12" i="1"/>
  <c r="K13" i="1"/>
  <c r="L13" i="1" s="1"/>
  <c r="F14" i="1"/>
  <c r="G14" i="1" s="1"/>
  <c r="E15" i="1"/>
  <c r="K14" i="1" l="1"/>
  <c r="L14" i="1" s="1"/>
  <c r="W13" i="1"/>
  <c r="AA13" i="1" s="1"/>
  <c r="Y13" i="1"/>
  <c r="Z14" i="1" s="1"/>
  <c r="Q13" i="1"/>
  <c r="F15" i="1"/>
  <c r="G15" i="1" s="1"/>
  <c r="E16" i="1"/>
  <c r="K15" i="1" l="1"/>
  <c r="L15" i="1" s="1"/>
  <c r="Q15" i="1" s="1"/>
  <c r="Y14" i="1"/>
  <c r="Z15" i="1" s="1"/>
  <c r="W14" i="1"/>
  <c r="AA14" i="1" s="1"/>
  <c r="Q14" i="1"/>
  <c r="F16" i="1"/>
  <c r="G16" i="1" s="1"/>
  <c r="E17" i="1"/>
  <c r="W15" i="1" l="1"/>
  <c r="AA15" i="1" s="1"/>
  <c r="Y15" i="1"/>
  <c r="Z16" i="1" s="1"/>
  <c r="K16" i="1"/>
  <c r="L16" i="1" s="1"/>
  <c r="Q16" i="1" s="1"/>
  <c r="F17" i="1"/>
  <c r="G17" i="1" s="1"/>
  <c r="E18" i="1"/>
  <c r="K17" i="1" l="1"/>
  <c r="L17" i="1" s="1"/>
  <c r="Q17" i="1" s="1"/>
  <c r="W16" i="1"/>
  <c r="AA16" i="1" s="1"/>
  <c r="Y16" i="1"/>
  <c r="Z17" i="1" s="1"/>
  <c r="F18" i="1"/>
  <c r="G18" i="1" s="1"/>
  <c r="E19" i="1"/>
  <c r="K18" i="1" l="1"/>
  <c r="L18" i="1" s="1"/>
  <c r="Y17" i="1"/>
  <c r="Z18" i="1" s="1"/>
  <c r="W17" i="1"/>
  <c r="AA17" i="1" s="1"/>
  <c r="F19" i="1"/>
  <c r="G19" i="1" s="1"/>
  <c r="E20" i="1"/>
  <c r="K19" i="1" l="1"/>
  <c r="L19" i="1" s="1"/>
  <c r="Q19" i="1" s="1"/>
  <c r="Y18" i="1"/>
  <c r="Z19" i="1" s="1"/>
  <c r="W18" i="1"/>
  <c r="AA18" i="1" s="1"/>
  <c r="Q18" i="1"/>
  <c r="F20" i="1"/>
  <c r="G20" i="1" s="1"/>
  <c r="E21" i="1"/>
  <c r="K20" i="1" l="1"/>
  <c r="L20" i="1" s="1"/>
  <c r="W19" i="1"/>
  <c r="AA19" i="1" s="1"/>
  <c r="Y19" i="1"/>
  <c r="Z20" i="1" s="1"/>
  <c r="F21" i="1"/>
  <c r="G21" i="1" s="1"/>
  <c r="E22" i="1"/>
  <c r="W20" i="1" l="1"/>
  <c r="AA20" i="1" s="1"/>
  <c r="Y20" i="1"/>
  <c r="Z21" i="1" s="1"/>
  <c r="K21" i="1"/>
  <c r="L21" i="1" s="1"/>
  <c r="Q21" i="1" s="1"/>
  <c r="Q20" i="1"/>
  <c r="F22" i="1"/>
  <c r="G22" i="1" s="1"/>
  <c r="E23" i="1"/>
  <c r="K22" i="1" l="1"/>
  <c r="L22" i="1" s="1"/>
  <c r="Y21" i="1"/>
  <c r="Z22" i="1" s="1"/>
  <c r="W21" i="1"/>
  <c r="AA21" i="1" s="1"/>
  <c r="F23" i="1"/>
  <c r="G23" i="1" s="1"/>
  <c r="E24" i="1"/>
  <c r="K23" i="1" l="1"/>
  <c r="L23" i="1" s="1"/>
  <c r="Q23" i="1" s="1"/>
  <c r="Y22" i="1"/>
  <c r="Z23" i="1" s="1"/>
  <c r="W22" i="1"/>
  <c r="AA22" i="1" s="1"/>
  <c r="Q22" i="1"/>
  <c r="F24" i="1"/>
  <c r="G24" i="1" s="1"/>
  <c r="E25" i="1"/>
  <c r="K24" i="1" l="1"/>
  <c r="L24" i="1" s="1"/>
  <c r="W23" i="1"/>
  <c r="AA23" i="1" s="1"/>
  <c r="Y23" i="1"/>
  <c r="Z24" i="1" s="1"/>
  <c r="F25" i="1"/>
  <c r="G25" i="1" s="1"/>
  <c r="E26" i="1"/>
  <c r="K25" i="1" l="1"/>
  <c r="L25" i="1" s="1"/>
  <c r="Q25" i="1" s="1"/>
  <c r="W24" i="1"/>
  <c r="AA24" i="1" s="1"/>
  <c r="Y24" i="1"/>
  <c r="Z25" i="1" s="1"/>
  <c r="Q24" i="1"/>
  <c r="F26" i="1"/>
  <c r="G26" i="1" s="1"/>
  <c r="E27" i="1"/>
  <c r="K26" i="1" l="1"/>
  <c r="L26" i="1" s="1"/>
  <c r="W25" i="1"/>
  <c r="AA25" i="1" s="1"/>
  <c r="Y25" i="1"/>
  <c r="Z26" i="1" s="1"/>
  <c r="F27" i="1"/>
  <c r="G27" i="1" s="1"/>
  <c r="E28" i="1"/>
  <c r="Y26" i="1" l="1"/>
  <c r="Z27" i="1" s="1"/>
  <c r="W26" i="1"/>
  <c r="AA26" i="1" s="1"/>
  <c r="K27" i="1"/>
  <c r="L27" i="1" s="1"/>
  <c r="Q26" i="1"/>
  <c r="F28" i="1"/>
  <c r="G28" i="1" s="1"/>
  <c r="E29" i="1"/>
  <c r="K28" i="1" l="1"/>
  <c r="L28" i="1" s="1"/>
  <c r="W27" i="1"/>
  <c r="AA27" i="1" s="1"/>
  <c r="Y27" i="1"/>
  <c r="Z28" i="1" s="1"/>
  <c r="Q27" i="1"/>
  <c r="F29" i="1"/>
  <c r="G29" i="1" s="1"/>
  <c r="E30" i="1"/>
  <c r="K29" i="1" l="1"/>
  <c r="L29" i="1" s="1"/>
  <c r="W28" i="1"/>
  <c r="AA28" i="1" s="1"/>
  <c r="Y28" i="1"/>
  <c r="Z29" i="1" s="1"/>
  <c r="Q28" i="1"/>
  <c r="F30" i="1"/>
  <c r="G30" i="1" s="1"/>
  <c r="E31" i="1"/>
  <c r="K30" i="1" l="1"/>
  <c r="L30" i="1" s="1"/>
  <c r="Y29" i="1"/>
  <c r="Z30" i="1" s="1"/>
  <c r="W29" i="1"/>
  <c r="AA29" i="1" s="1"/>
  <c r="Q29" i="1"/>
  <c r="F31" i="1"/>
  <c r="G31" i="1" s="1"/>
  <c r="E32" i="1"/>
  <c r="K31" i="1" l="1"/>
  <c r="L31" i="1" s="1"/>
  <c r="Q31" i="1" s="1"/>
  <c r="Y30" i="1"/>
  <c r="Z31" i="1" s="1"/>
  <c r="W30" i="1"/>
  <c r="AA30" i="1" s="1"/>
  <c r="Q30" i="1"/>
  <c r="E33" i="1"/>
  <c r="F32" i="1"/>
  <c r="G32" i="1" s="1"/>
  <c r="K32" i="1" l="1"/>
  <c r="L32" i="1" s="1"/>
  <c r="W31" i="1"/>
  <c r="AA31" i="1" s="1"/>
  <c r="Y31" i="1"/>
  <c r="Z32" i="1" s="1"/>
  <c r="F33" i="1"/>
  <c r="G33" i="1" s="1"/>
  <c r="E34" i="1"/>
  <c r="W32" i="1" l="1"/>
  <c r="AA32" i="1" s="1"/>
  <c r="Y32" i="1"/>
  <c r="Z33" i="1" s="1"/>
  <c r="K33" i="1"/>
  <c r="L33" i="1" s="1"/>
  <c r="Q32" i="1"/>
  <c r="F34" i="1"/>
  <c r="G34" i="1" s="1"/>
  <c r="E35" i="1"/>
  <c r="Y33" i="1" l="1"/>
  <c r="Z34" i="1" s="1"/>
  <c r="W33" i="1"/>
  <c r="AA33" i="1" s="1"/>
  <c r="K34" i="1"/>
  <c r="L34" i="1" s="1"/>
  <c r="Q33" i="1"/>
  <c r="F35" i="1"/>
  <c r="G35" i="1" s="1"/>
  <c r="E36" i="1"/>
  <c r="K35" i="1" l="1"/>
  <c r="L35" i="1" s="1"/>
  <c r="Q35" i="1" s="1"/>
  <c r="Y34" i="1"/>
  <c r="Z35" i="1" s="1"/>
  <c r="W34" i="1"/>
  <c r="AA34" i="1" s="1"/>
  <c r="Q34" i="1"/>
  <c r="E37" i="1"/>
  <c r="F36" i="1"/>
  <c r="G36" i="1" s="1"/>
  <c r="M5" i="1"/>
  <c r="N5" i="1" s="1"/>
  <c r="F37" i="1" l="1"/>
  <c r="G37" i="1" s="1"/>
  <c r="K37" i="1" s="1"/>
  <c r="L37" i="1" s="1"/>
  <c r="E38" i="1"/>
  <c r="F38" i="1" s="1"/>
  <c r="G38" i="1" s="1"/>
  <c r="K36" i="1"/>
  <c r="L36" i="1" s="1"/>
  <c r="W35" i="1"/>
  <c r="AA35" i="1" s="1"/>
  <c r="Y35" i="1"/>
  <c r="Z36" i="1" s="1"/>
  <c r="K38" i="1" l="1"/>
  <c r="L38" i="1" s="1"/>
  <c r="W37" i="1"/>
  <c r="Y37" i="1"/>
  <c r="Z38" i="1" s="1"/>
  <c r="Q37" i="1"/>
  <c r="W36" i="1"/>
  <c r="AA36" i="1" s="1"/>
  <c r="Y36" i="1"/>
  <c r="Z37" i="1" s="1"/>
  <c r="Q36" i="1"/>
  <c r="M6" i="1"/>
  <c r="N6" i="1" s="1"/>
  <c r="M7" i="1" s="1"/>
  <c r="N7" i="1" s="1"/>
  <c r="M8" i="1" s="1"/>
  <c r="N8" i="1" s="1"/>
  <c r="M9" i="1" s="1"/>
  <c r="N9" i="1" s="1"/>
  <c r="M10" i="1" s="1"/>
  <c r="N10" i="1" s="1"/>
  <c r="M11" i="1" s="1"/>
  <c r="N11" i="1" s="1"/>
  <c r="M12" i="1" s="1"/>
  <c r="N12" i="1" s="1"/>
  <c r="M13" i="1" s="1"/>
  <c r="N13" i="1" s="1"/>
  <c r="M14" i="1" s="1"/>
  <c r="N14" i="1" s="1"/>
  <c r="M15" i="1" s="1"/>
  <c r="N15" i="1" s="1"/>
  <c r="M16" i="1" s="1"/>
  <c r="N16" i="1" s="1"/>
  <c r="M17" i="1" s="1"/>
  <c r="N17" i="1" s="1"/>
  <c r="M18" i="1" s="1"/>
  <c r="N18" i="1" s="1"/>
  <c r="M19" i="1" s="1"/>
  <c r="N19" i="1" s="1"/>
  <c r="M20" i="1" s="1"/>
  <c r="N20" i="1" s="1"/>
  <c r="M21" i="1" s="1"/>
  <c r="N21" i="1" s="1"/>
  <c r="M22" i="1" s="1"/>
  <c r="N22" i="1" s="1"/>
  <c r="M23" i="1" s="1"/>
  <c r="N23" i="1" s="1"/>
  <c r="M24" i="1" s="1"/>
  <c r="N24" i="1" s="1"/>
  <c r="M25" i="1" s="1"/>
  <c r="N25" i="1" s="1"/>
  <c r="M26" i="1" s="1"/>
  <c r="N26" i="1" s="1"/>
  <c r="M27" i="1" s="1"/>
  <c r="N27" i="1" s="1"/>
  <c r="M28" i="1" s="1"/>
  <c r="N28" i="1" s="1"/>
  <c r="M29" i="1" s="1"/>
  <c r="N29" i="1" s="1"/>
  <c r="M30" i="1" s="1"/>
  <c r="N30" i="1" s="1"/>
  <c r="M31" i="1" s="1"/>
  <c r="N31" i="1" s="1"/>
  <c r="M32" i="1" s="1"/>
  <c r="N32" i="1" s="1"/>
  <c r="M33" i="1" s="1"/>
  <c r="N33" i="1" s="1"/>
  <c r="M34" i="1" s="1"/>
  <c r="N34" i="1" s="1"/>
  <c r="M35" i="1" s="1"/>
  <c r="N35" i="1" s="1"/>
  <c r="M36" i="1" s="1"/>
  <c r="N36" i="1" s="1"/>
  <c r="M37" i="1" s="1"/>
  <c r="N37" i="1" s="1"/>
  <c r="M38" i="1" s="1"/>
  <c r="N38" i="1" s="1"/>
  <c r="Q38" i="1" l="1"/>
  <c r="Y38" i="1"/>
  <c r="W38" i="1"/>
  <c r="AA38" i="1" l="1"/>
  <c r="AA37" i="1"/>
</calcChain>
</file>

<file path=xl/sharedStrings.xml><?xml version="1.0" encoding="utf-8"?>
<sst xmlns="http://schemas.openxmlformats.org/spreadsheetml/2006/main" count="63" uniqueCount="63">
  <si>
    <t xml:space="preserve">TRECHO </t>
  </si>
  <si>
    <t xml:space="preserve">COMPRIMENTO
(m) </t>
  </si>
  <si>
    <r>
      <t>Qp/</t>
    </r>
    <r>
      <rPr>
        <sz val="11"/>
        <color theme="1"/>
        <rFont val="Stencil"/>
        <family val="5"/>
      </rPr>
      <t>√</t>
    </r>
    <r>
      <rPr>
        <sz val="11"/>
        <color theme="1"/>
        <rFont val="Calibri"/>
        <family val="2"/>
      </rPr>
      <t>Ip</t>
    </r>
  </si>
  <si>
    <t>INFILTRAÇÃO
 (L/s.m)</t>
  </si>
  <si>
    <t>VAZÃO TRECHO
(L/s)</t>
  </si>
  <si>
    <t>VAZÃO MONTANTE 
(L/s)</t>
  </si>
  <si>
    <t xml:space="preserve"> VAZÃO JUSANTE 
(L/s)</t>
  </si>
  <si>
    <t>VAZÃO DE PROJETO 
(L/s)</t>
  </si>
  <si>
    <t xml:space="preserve">COTA
 JUSANTE
</t>
  </si>
  <si>
    <t xml:space="preserve">COTA 
MONTANTE 
</t>
  </si>
  <si>
    <t>DECLIVIDADE 
DE PROJETO
(m/m)</t>
  </si>
  <si>
    <t>COTA COLETOR 
MONTANTE</t>
  </si>
  <si>
    <t>COTA COLETOR
 JUSANTE</t>
  </si>
  <si>
    <t>LÂMINA 
LIQUIDA 
(y/d)</t>
  </si>
  <si>
    <r>
      <t>Vf/</t>
    </r>
    <r>
      <rPr>
        <sz val="11"/>
        <color theme="1"/>
        <rFont val="Stencil"/>
        <family val="5"/>
      </rPr>
      <t>√</t>
    </r>
    <r>
      <rPr>
        <sz val="11"/>
        <color theme="1"/>
        <rFont val="Calibri"/>
        <family val="2"/>
      </rPr>
      <t>Ip</t>
    </r>
  </si>
  <si>
    <t>BETA
(B)</t>
  </si>
  <si>
    <t>DIÂMETRO
D  (m)</t>
  </si>
  <si>
    <t>PRESSÃO 
CRITICA
(Pa)</t>
  </si>
  <si>
    <t>RAIO 
HIDRAULICO
(RH=BXD)</t>
  </si>
  <si>
    <t>PROFUND. 
COLETOR MONTANTE</t>
  </si>
  <si>
    <t xml:space="preserve">PROFUND.
 COLETOR JUSANTE </t>
  </si>
  <si>
    <t>VELOCID. 
CRITICA 
(m/s)</t>
  </si>
  <si>
    <t>VELOCID. 
FINAL
(m/s)</t>
  </si>
  <si>
    <t>TESTE
VELOCID.</t>
  </si>
  <si>
    <t>DECLIVIDADE
MINIMA COLETOR 
(m/m)</t>
  </si>
  <si>
    <t>DECLIVID. 
TERRENO
 (m/m)</t>
  </si>
  <si>
    <t>TESTE 
TENSÃO 
CRITICA
(NBR 9649)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</si>
  <si>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</si>
  <si>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</si>
  <si>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</si>
  <si>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</si>
  <si>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</si>
  <si>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</si>
  <si>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</si>
  <si>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</si>
  <si>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</si>
  <si>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</si>
  <si>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</si>
  <si>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</si>
  <si>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</si>
  <si>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</si>
  <si>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</si>
  <si>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</si>
  <si>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</si>
  <si>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</si>
  <si>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</si>
  <si>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</si>
  <si>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</si>
  <si>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</si>
  <si>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</si>
  <si>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</si>
  <si>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</si>
  <si>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</si>
  <si>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3.1</t>
  </si>
  <si>
    <t>3.2</t>
  </si>
  <si>
    <t>3.3</t>
  </si>
  <si>
    <t>3.4</t>
  </si>
  <si>
    <t>3.5</t>
  </si>
  <si>
    <t>3.6</t>
  </si>
  <si>
    <t>3.7</t>
  </si>
  <si>
    <t>2.20</t>
  </si>
  <si>
    <t>Fonte: os autores, 2018.</t>
  </si>
  <si>
    <r>
      <t xml:space="preserve"> P</t>
    </r>
    <r>
      <rPr>
        <sz val="11"/>
        <color theme="1"/>
        <rFont val="Arial"/>
        <family val="2"/>
      </rPr>
      <t xml:space="preserve">lanilha de Cálculo I - rede de esgotos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</si>
</sst>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0000"/>
    <numFmt numFmtId="167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Stencil"/>
      <family val="5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/>
    <xf numFmtId="165" fontId="0" fillId="0" borderId="2" xfId="0" applyNumberFormat="1" applyBorder="1"/>
    <xf numFmtId="0" fontId="4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tabSelected="1" zoomScale="95" zoomScaleNormal="95" workbookViewId="0">
      <pane xSplit="1" ySplit="2" topLeftCell="I18" activePane="bottomRight" state="frozen"/>
      <selection pane="topRight" activeCell="B1" sqref="B1"/>
      <selection pane="bottomLeft" activeCell="A3" sqref="A3"/>
      <selection pane="bottomRight" activeCell="U37" sqref="U37"/>
    </sheetView>
  </sheetViews>
  <sheetFormatPr defaultRowHeight="15" x14ac:dyDescent="0.25"/>
  <cols>
    <col min="1" max="1" width="8.28515625" customWidth="1"/>
    <col min="2" max="2" width="15" customWidth="1"/>
    <col min="3" max="3" width="12" customWidth="1"/>
    <col min="4" max="4" width="7.85546875" customWidth="1"/>
    <col min="5" max="5" width="11.7109375" customWidth="1"/>
    <col min="6" max="6" width="8.28515625" customWidth="1"/>
    <col min="7" max="7" width="8.42578125" customWidth="1"/>
    <col min="8" max="8" width="10.7109375" customWidth="1"/>
    <col min="9" max="9" width="8.85546875" customWidth="1"/>
    <col min="10" max="10" width="9.42578125" customWidth="1"/>
    <col min="11" max="11" width="15.28515625" customWidth="1"/>
    <col min="12" max="12" width="11.7109375" customWidth="1"/>
    <col min="13" max="13" width="11.140625" customWidth="1"/>
    <col min="14" max="14" width="9.140625" customWidth="1"/>
    <col min="15" max="15" width="10.5703125" customWidth="1"/>
    <col min="16" max="16" width="9.7109375" bestFit="1" customWidth="1"/>
    <col min="17" max="17" width="6.7109375" customWidth="1"/>
    <col min="18" max="18" width="9.7109375" customWidth="1"/>
    <col min="19" max="19" width="8" bestFit="1" customWidth="1"/>
    <col min="20" max="20" width="6.5703125" customWidth="1"/>
    <col min="21" max="21" width="5.85546875" customWidth="1"/>
    <col min="22" max="22" width="11.28515625" customWidth="1"/>
    <col min="23" max="23" width="9.28515625" customWidth="1"/>
    <col min="24" max="24" width="9.140625" customWidth="1"/>
    <col min="25" max="26" width="8.7109375" customWidth="1"/>
    <col min="27" max="27" width="10.5703125" customWidth="1"/>
  </cols>
  <sheetData>
    <row r="1" spans="1:27" ht="15.75" x14ac:dyDescent="0.25">
      <c r="A1" s="26" t="s">
        <v>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75" x14ac:dyDescent="0.25">
      <c r="A2" s="6" t="s">
        <v>0</v>
      </c>
      <c r="B2" s="7" t="s">
        <v>1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9</v>
      </c>
      <c r="I2" s="7" t="s">
        <v>8</v>
      </c>
      <c r="J2" s="7" t="s">
        <v>25</v>
      </c>
      <c r="K2" s="7" t="s">
        <v>24</v>
      </c>
      <c r="L2" s="7" t="s">
        <v>10</v>
      </c>
      <c r="M2" s="7" t="s">
        <v>11</v>
      </c>
      <c r="N2" s="7" t="s">
        <v>12</v>
      </c>
      <c r="O2" s="7" t="s">
        <v>19</v>
      </c>
      <c r="P2" s="7" t="s">
        <v>20</v>
      </c>
      <c r="Q2" s="6" t="s">
        <v>2</v>
      </c>
      <c r="R2" s="7" t="s">
        <v>16</v>
      </c>
      <c r="S2" s="7" t="s">
        <v>13</v>
      </c>
      <c r="T2" s="6" t="s">
        <v>14</v>
      </c>
      <c r="U2" s="7" t="s">
        <v>15</v>
      </c>
      <c r="V2" s="7" t="s">
        <v>18</v>
      </c>
      <c r="W2" s="7" t="s">
        <v>17</v>
      </c>
      <c r="X2" s="7" t="s">
        <v>21</v>
      </c>
      <c r="Y2" s="7" t="s">
        <v>22</v>
      </c>
      <c r="Z2" s="7" t="s">
        <v>23</v>
      </c>
      <c r="AA2" s="7" t="s">
        <v>26</v>
      </c>
    </row>
    <row r="3" spans="1:27" x14ac:dyDescent="0.25">
      <c r="A3" s="8"/>
      <c r="B3" s="9"/>
      <c r="C3" s="9">
        <v>5.0000000000000001E-4</v>
      </c>
      <c r="D3" s="10">
        <f>(((0.8*1460*200*1.2*1.5)/(86400*B39)))</f>
        <v>1.768706494060296E-3</v>
      </c>
      <c r="E3" s="14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21" t="s">
        <v>27</v>
      </c>
      <c r="B4" s="2">
        <v>90.5</v>
      </c>
      <c r="C4" s="3">
        <f t="shared" ref="C4:C38" si="0">$C$3*B4</f>
        <v>4.5249999999999999E-2</v>
      </c>
      <c r="D4" s="4">
        <f t="shared" ref="D4:D29" si="1">($D$3*B4)</f>
        <v>0.16006793771245678</v>
      </c>
      <c r="E4" s="15">
        <v>0</v>
      </c>
      <c r="F4" s="4">
        <f t="shared" ref="F4:F37" si="2">SUM(C4:E4)</f>
        <v>0.20531793771245677</v>
      </c>
      <c r="G4" s="4">
        <f t="shared" ref="G4:G38" si="3">IF(F4&lt;=1.5,1.5,F4)</f>
        <v>1.5</v>
      </c>
      <c r="H4" s="4">
        <v>282</v>
      </c>
      <c r="I4" s="4">
        <v>282</v>
      </c>
      <c r="J4" s="3">
        <f t="shared" ref="J4:J37" si="4">(H4-I4)/B4</f>
        <v>0</v>
      </c>
      <c r="K4" s="3">
        <f t="shared" ref="K4:K27" si="5">0.0055*(G4^-0.47)</f>
        <v>4.5456898188060094E-3</v>
      </c>
      <c r="L4" s="3">
        <f t="shared" ref="L4:L38" si="6">LARGE(J4:K4,1)</f>
        <v>4.5456898188060094E-3</v>
      </c>
      <c r="M4" s="4">
        <f>H4-$O$4</f>
        <v>280.5</v>
      </c>
      <c r="N4" s="4">
        <f t="shared" ref="N4:N38" si="7">(((L4*B4)-M4)*-1)</f>
        <v>280.08861507139807</v>
      </c>
      <c r="O4" s="5">
        <v>1.5</v>
      </c>
      <c r="P4" s="5">
        <v>1.6</v>
      </c>
      <c r="Q4" s="3">
        <f t="shared" ref="Q4:Q38" si="8">(G4/1000)/SQRT(L4)</f>
        <v>2.2248019688460303E-2</v>
      </c>
      <c r="R4" s="15">
        <v>0.15</v>
      </c>
      <c r="S4" s="4">
        <v>0.255</v>
      </c>
      <c r="T4" s="2">
        <v>6.14</v>
      </c>
      <c r="U4" s="4">
        <v>0.14899999999999999</v>
      </c>
      <c r="V4" s="3">
        <f t="shared" ref="V4:V9" si="9">U4*R4</f>
        <v>2.2349999999999998E-2</v>
      </c>
      <c r="W4" s="4">
        <f t="shared" ref="W4:W38" si="10">((1000*V4*L4)*10)</f>
        <v>1.015961674503143</v>
      </c>
      <c r="X4" s="5">
        <f t="shared" ref="X4:X38" si="11">6*(SQRT(9.81*V4))</f>
        <v>2.8094707686680067</v>
      </c>
      <c r="Y4" s="5">
        <f t="shared" ref="Y4:Y38" si="12">T4*SQRT(L4)</f>
        <v>0.41396942869378534</v>
      </c>
      <c r="Z4" s="5" t="str">
        <f t="shared" ref="Z4:Z38" si="13">IF(Y3&lt;=X3,"OK","RECALCULAR")</f>
        <v>OK</v>
      </c>
      <c r="AA4" s="2" t="str">
        <f t="shared" ref="AA4:AA36" si="14">IF(W4&gt;=1,"OK","RECALCULAR")</f>
        <v>OK</v>
      </c>
    </row>
    <row r="5" spans="1:27" x14ac:dyDescent="0.25">
      <c r="A5" s="6" t="s">
        <v>28</v>
      </c>
      <c r="B5" s="2">
        <v>194.2</v>
      </c>
      <c r="C5" s="3">
        <f t="shared" si="0"/>
        <v>9.7099999999999992E-2</v>
      </c>
      <c r="D5" s="4">
        <f t="shared" si="1"/>
        <v>0.34348280114650948</v>
      </c>
      <c r="E5" s="15">
        <f>D4</f>
        <v>0.16006793771245678</v>
      </c>
      <c r="F5" s="4">
        <f t="shared" si="2"/>
        <v>0.60065073885896625</v>
      </c>
      <c r="G5" s="4">
        <f t="shared" si="3"/>
        <v>1.5</v>
      </c>
      <c r="H5" s="4">
        <v>292</v>
      </c>
      <c r="I5" s="4">
        <v>282</v>
      </c>
      <c r="J5" s="3">
        <f t="shared" si="4"/>
        <v>5.1493305870236872E-2</v>
      </c>
      <c r="K5" s="3">
        <f t="shared" si="5"/>
        <v>4.5456898188060094E-3</v>
      </c>
      <c r="L5" s="3">
        <f t="shared" si="6"/>
        <v>5.1493305870236872E-2</v>
      </c>
      <c r="M5" s="4">
        <f t="shared" ref="M5:M38" si="15">IF((H5-$O$4)=N4,N4,IF((H5-$O$4)&gt;N4,N4,M5))</f>
        <v>280.08861507139807</v>
      </c>
      <c r="N5" s="4">
        <f t="shared" si="7"/>
        <v>270.08861507139807</v>
      </c>
      <c r="O5" s="5">
        <v>1.5</v>
      </c>
      <c r="P5" s="5">
        <v>1.6</v>
      </c>
      <c r="Q5" s="3">
        <f t="shared" si="8"/>
        <v>6.6102193609592109E-3</v>
      </c>
      <c r="R5" s="15">
        <v>0.15</v>
      </c>
      <c r="S5" s="4">
        <v>0.14499999999999999</v>
      </c>
      <c r="T5" s="2">
        <v>4.3499999999999996</v>
      </c>
      <c r="U5" s="4">
        <v>9.0200000000000002E-2</v>
      </c>
      <c r="V5" s="3">
        <f t="shared" si="9"/>
        <v>1.353E-2</v>
      </c>
      <c r="W5" s="4">
        <f t="shared" si="10"/>
        <v>6.9670442842430491</v>
      </c>
      <c r="X5" s="5">
        <f t="shared" si="11"/>
        <v>2.1859219565208639</v>
      </c>
      <c r="Y5" s="5">
        <f t="shared" si="12"/>
        <v>0.98710793752737946</v>
      </c>
      <c r="Z5" s="5" t="str">
        <f t="shared" si="13"/>
        <v>OK</v>
      </c>
      <c r="AA5" s="2" t="str">
        <f t="shared" si="14"/>
        <v>OK</v>
      </c>
    </row>
    <row r="6" spans="1:27" x14ac:dyDescent="0.25">
      <c r="A6" s="6" t="s">
        <v>29</v>
      </c>
      <c r="B6" s="2">
        <v>135.84</v>
      </c>
      <c r="C6" s="3">
        <f t="shared" si="0"/>
        <v>6.7920000000000008E-2</v>
      </c>
      <c r="D6" s="4">
        <f t="shared" si="1"/>
        <v>0.24026109015315061</v>
      </c>
      <c r="E6" s="15">
        <f t="shared" ref="E6:E37" si="16">D5+E5</f>
        <v>0.50355073885896628</v>
      </c>
      <c r="F6" s="4">
        <f t="shared" si="2"/>
        <v>0.81173182901211693</v>
      </c>
      <c r="G6" s="4">
        <f t="shared" si="3"/>
        <v>1.5</v>
      </c>
      <c r="H6" s="4">
        <v>289</v>
      </c>
      <c r="I6" s="4">
        <v>282</v>
      </c>
      <c r="J6" s="3">
        <f t="shared" si="4"/>
        <v>5.1531213191990576E-2</v>
      </c>
      <c r="K6" s="3">
        <f t="shared" si="5"/>
        <v>4.5456898188060094E-3</v>
      </c>
      <c r="L6" s="3">
        <f t="shared" si="6"/>
        <v>5.1531213191990576E-2</v>
      </c>
      <c r="M6" s="4">
        <f t="shared" si="15"/>
        <v>270.08861507139807</v>
      </c>
      <c r="N6" s="4">
        <f t="shared" si="7"/>
        <v>263.08861507139807</v>
      </c>
      <c r="O6" s="5">
        <v>1.5</v>
      </c>
      <c r="P6" s="5">
        <v>1.6</v>
      </c>
      <c r="Q6" s="3">
        <f t="shared" si="8"/>
        <v>6.6077876133284691E-3</v>
      </c>
      <c r="R6" s="15">
        <v>0.15</v>
      </c>
      <c r="S6" s="4">
        <v>0.14499999999999999</v>
      </c>
      <c r="T6" s="2">
        <v>4.3499999999999996</v>
      </c>
      <c r="U6" s="4">
        <v>9.0200000000000002E-2</v>
      </c>
      <c r="V6" s="3">
        <f t="shared" si="9"/>
        <v>1.353E-2</v>
      </c>
      <c r="W6" s="4">
        <f t="shared" si="10"/>
        <v>6.9721731448763258</v>
      </c>
      <c r="X6" s="5">
        <f t="shared" si="11"/>
        <v>2.1859219565208639</v>
      </c>
      <c r="Y6" s="5">
        <f t="shared" si="12"/>
        <v>0.98747120546648925</v>
      </c>
      <c r="Z6" s="5" t="str">
        <f t="shared" si="13"/>
        <v>OK</v>
      </c>
      <c r="AA6" s="2" t="str">
        <f t="shared" si="14"/>
        <v>OK</v>
      </c>
    </row>
    <row r="7" spans="1:27" x14ac:dyDescent="0.25">
      <c r="A7" s="6" t="s">
        <v>30</v>
      </c>
      <c r="B7" s="2">
        <v>146.19999999999999</v>
      </c>
      <c r="C7" s="3">
        <f t="shared" si="0"/>
        <v>7.3099999999999998E-2</v>
      </c>
      <c r="D7" s="4">
        <f t="shared" si="1"/>
        <v>0.25858488943161528</v>
      </c>
      <c r="E7" s="15">
        <f t="shared" si="16"/>
        <v>0.74381182901211695</v>
      </c>
      <c r="F7" s="4">
        <f t="shared" si="2"/>
        <v>1.0754967184437323</v>
      </c>
      <c r="G7" s="4">
        <f t="shared" si="3"/>
        <v>1.5</v>
      </c>
      <c r="H7" s="4">
        <v>286</v>
      </c>
      <c r="I7" s="4">
        <v>279</v>
      </c>
      <c r="J7" s="3">
        <f t="shared" si="4"/>
        <v>4.7879616963064302E-2</v>
      </c>
      <c r="K7" s="3">
        <f t="shared" si="5"/>
        <v>4.5456898188060094E-3</v>
      </c>
      <c r="L7" s="3">
        <f t="shared" si="6"/>
        <v>4.7879616963064302E-2</v>
      </c>
      <c r="M7" s="4">
        <f t="shared" si="15"/>
        <v>263.08861507139807</v>
      </c>
      <c r="N7" s="4">
        <f t="shared" si="7"/>
        <v>256.08861507139807</v>
      </c>
      <c r="O7" s="5">
        <v>1.5</v>
      </c>
      <c r="P7" s="5">
        <v>1.6</v>
      </c>
      <c r="Q7" s="3">
        <f t="shared" si="8"/>
        <v>6.8551336342085366E-3</v>
      </c>
      <c r="R7" s="15">
        <v>0.15</v>
      </c>
      <c r="S7" s="4">
        <v>0.14699999999999999</v>
      </c>
      <c r="T7" s="2">
        <v>4.62</v>
      </c>
      <c r="U7" s="4">
        <v>9.0999999999999998E-2</v>
      </c>
      <c r="V7" s="3">
        <f t="shared" si="9"/>
        <v>1.3649999999999999E-2</v>
      </c>
      <c r="W7" s="4">
        <f t="shared" si="10"/>
        <v>6.535567715458277</v>
      </c>
      <c r="X7" s="5">
        <f t="shared" si="11"/>
        <v>2.1955942248056672</v>
      </c>
      <c r="Y7" s="5">
        <f t="shared" si="12"/>
        <v>1.0109212117204929</v>
      </c>
      <c r="Z7" s="5" t="str">
        <f t="shared" si="13"/>
        <v>OK</v>
      </c>
      <c r="AA7" s="2" t="str">
        <f t="shared" si="14"/>
        <v>OK</v>
      </c>
    </row>
    <row r="8" spans="1:27" x14ac:dyDescent="0.25">
      <c r="A8" s="6" t="s">
        <v>31</v>
      </c>
      <c r="B8" s="2">
        <v>154.37</v>
      </c>
      <c r="C8" s="3">
        <f t="shared" si="0"/>
        <v>7.7185000000000004E-2</v>
      </c>
      <c r="D8" s="4">
        <f t="shared" si="1"/>
        <v>0.2730352214880879</v>
      </c>
      <c r="E8" s="15">
        <f t="shared" si="16"/>
        <v>1.0023967184437321</v>
      </c>
      <c r="F8" s="4">
        <f t="shared" si="2"/>
        <v>1.35261693993182</v>
      </c>
      <c r="G8" s="4">
        <f t="shared" si="3"/>
        <v>1.5</v>
      </c>
      <c r="H8" s="4">
        <v>283</v>
      </c>
      <c r="I8" s="4">
        <v>279</v>
      </c>
      <c r="J8" s="3">
        <f t="shared" si="4"/>
        <v>2.5911770421714064E-2</v>
      </c>
      <c r="K8" s="3">
        <f t="shared" si="5"/>
        <v>4.5456898188060094E-3</v>
      </c>
      <c r="L8" s="3">
        <f t="shared" si="6"/>
        <v>2.5911770421714064E-2</v>
      </c>
      <c r="M8" s="4">
        <f t="shared" si="15"/>
        <v>256.08861507139807</v>
      </c>
      <c r="N8" s="4">
        <f t="shared" si="7"/>
        <v>252.08861507139807</v>
      </c>
      <c r="O8" s="5">
        <v>1.5</v>
      </c>
      <c r="P8" s="5">
        <v>1.6</v>
      </c>
      <c r="Q8" s="3">
        <f t="shared" si="8"/>
        <v>9.318429320438075E-3</v>
      </c>
      <c r="R8" s="15">
        <v>0.15</v>
      </c>
      <c r="S8" s="4">
        <v>0.16900000000000001</v>
      </c>
      <c r="T8" s="2">
        <v>5.41</v>
      </c>
      <c r="U8" s="4">
        <v>0.104</v>
      </c>
      <c r="V8" s="3">
        <f t="shared" si="9"/>
        <v>1.5599999999999999E-2</v>
      </c>
      <c r="W8" s="4">
        <f t="shared" si="10"/>
        <v>4.0422361857873943</v>
      </c>
      <c r="X8" s="5">
        <f t="shared" si="11"/>
        <v>2.3471889570292372</v>
      </c>
      <c r="Y8" s="5">
        <f t="shared" si="12"/>
        <v>0.87085491781339186</v>
      </c>
      <c r="Z8" s="5" t="str">
        <f t="shared" si="13"/>
        <v>OK</v>
      </c>
      <c r="AA8" s="2" t="str">
        <f t="shared" si="14"/>
        <v>OK</v>
      </c>
    </row>
    <row r="9" spans="1:27" x14ac:dyDescent="0.25">
      <c r="A9" s="6" t="s">
        <v>32</v>
      </c>
      <c r="B9" s="2">
        <v>39.19</v>
      </c>
      <c r="C9" s="3">
        <f t="shared" si="0"/>
        <v>1.9594999999999998E-2</v>
      </c>
      <c r="D9" s="4">
        <f t="shared" si="1"/>
        <v>6.9315607502223001E-2</v>
      </c>
      <c r="E9" s="15">
        <f t="shared" si="16"/>
        <v>1.2754319399318201</v>
      </c>
      <c r="F9" s="4">
        <f t="shared" si="2"/>
        <v>1.3643425474340432</v>
      </c>
      <c r="G9" s="4">
        <f t="shared" si="3"/>
        <v>1.5</v>
      </c>
      <c r="H9" s="4">
        <v>282</v>
      </c>
      <c r="I9" s="4">
        <v>279</v>
      </c>
      <c r="J9" s="3">
        <f t="shared" si="4"/>
        <v>7.6550140341923964E-2</v>
      </c>
      <c r="K9" s="3">
        <f t="shared" si="5"/>
        <v>4.5456898188060094E-3</v>
      </c>
      <c r="L9" s="3">
        <f t="shared" si="6"/>
        <v>7.6550140341923964E-2</v>
      </c>
      <c r="M9" s="4">
        <f t="shared" si="15"/>
        <v>252.08861507139807</v>
      </c>
      <c r="N9" s="4">
        <f t="shared" si="7"/>
        <v>249.08861507139807</v>
      </c>
      <c r="O9" s="5">
        <v>1.5</v>
      </c>
      <c r="P9" s="5">
        <v>1.6</v>
      </c>
      <c r="Q9" s="3">
        <f t="shared" si="8"/>
        <v>5.4214850364083817E-3</v>
      </c>
      <c r="R9" s="15">
        <v>0.15</v>
      </c>
      <c r="S9" s="4">
        <v>0.13</v>
      </c>
      <c r="T9" s="2">
        <v>4.6500000000000004</v>
      </c>
      <c r="U9" s="4">
        <v>8.2000000000000003E-2</v>
      </c>
      <c r="V9" s="3">
        <f t="shared" si="9"/>
        <v>1.23E-2</v>
      </c>
      <c r="W9" s="4">
        <f t="shared" si="10"/>
        <v>9.4156672620566475</v>
      </c>
      <c r="X9" s="5">
        <f t="shared" si="11"/>
        <v>2.0841948085531734</v>
      </c>
      <c r="Y9" s="5">
        <f t="shared" si="12"/>
        <v>1.2865478652359776</v>
      </c>
      <c r="Z9" s="5" t="str">
        <f t="shared" si="13"/>
        <v>OK</v>
      </c>
      <c r="AA9" s="2" t="str">
        <f t="shared" si="14"/>
        <v>OK</v>
      </c>
    </row>
    <row r="10" spans="1:27" x14ac:dyDescent="0.25">
      <c r="A10" s="6" t="s">
        <v>33</v>
      </c>
      <c r="B10" s="2">
        <v>47.51</v>
      </c>
      <c r="C10" s="3">
        <f t="shared" si="0"/>
        <v>2.3754999999999998E-2</v>
      </c>
      <c r="D10" s="4">
        <f t="shared" si="1"/>
        <v>8.4031245532804666E-2</v>
      </c>
      <c r="E10" s="15">
        <f t="shared" si="16"/>
        <v>1.3447475474340431</v>
      </c>
      <c r="F10" s="4">
        <f t="shared" si="2"/>
        <v>1.4525337929668478</v>
      </c>
      <c r="G10" s="4">
        <f t="shared" si="3"/>
        <v>1.5</v>
      </c>
      <c r="H10" s="4">
        <v>279</v>
      </c>
      <c r="I10" s="4">
        <v>279</v>
      </c>
      <c r="J10" s="3">
        <f t="shared" si="4"/>
        <v>0</v>
      </c>
      <c r="K10" s="3">
        <f t="shared" si="5"/>
        <v>4.5456898188060094E-3</v>
      </c>
      <c r="L10" s="3">
        <f t="shared" si="6"/>
        <v>4.5456898188060094E-3</v>
      </c>
      <c r="M10" s="4">
        <f t="shared" si="15"/>
        <v>249.08861507139807</v>
      </c>
      <c r="N10" s="4">
        <f t="shared" si="7"/>
        <v>248.87264934810659</v>
      </c>
      <c r="O10" s="5">
        <v>1.5</v>
      </c>
      <c r="P10" s="5">
        <v>1.6</v>
      </c>
      <c r="Q10" s="3">
        <f t="shared" si="8"/>
        <v>2.2248019688460303E-2</v>
      </c>
      <c r="R10" s="15">
        <v>0.15</v>
      </c>
      <c r="S10" s="4">
        <v>0.255</v>
      </c>
      <c r="T10" s="2">
        <v>7.33</v>
      </c>
      <c r="U10" s="4">
        <v>0.14899999999999999</v>
      </c>
      <c r="V10" s="3">
        <v>2.955E-2</v>
      </c>
      <c r="W10" s="4">
        <f t="shared" si="10"/>
        <v>1.3432513414571758</v>
      </c>
      <c r="X10" s="5">
        <f t="shared" si="11"/>
        <v>3.2304609578201067</v>
      </c>
      <c r="Y10" s="5">
        <f t="shared" si="12"/>
        <v>0.49420128865235291</v>
      </c>
      <c r="Z10" s="5" t="str">
        <f t="shared" si="13"/>
        <v>OK</v>
      </c>
      <c r="AA10" s="2" t="str">
        <f t="shared" si="14"/>
        <v>OK</v>
      </c>
    </row>
    <row r="11" spans="1:27" x14ac:dyDescent="0.25">
      <c r="A11" s="6" t="s">
        <v>34</v>
      </c>
      <c r="B11" s="2">
        <v>26.53</v>
      </c>
      <c r="C11" s="3">
        <f t="shared" si="0"/>
        <v>1.3265000000000001E-2</v>
      </c>
      <c r="D11" s="4">
        <f t="shared" si="1"/>
        <v>4.6923783287419654E-2</v>
      </c>
      <c r="E11" s="15">
        <f t="shared" si="16"/>
        <v>1.4287787929668478</v>
      </c>
      <c r="F11" s="4">
        <f t="shared" si="2"/>
        <v>1.4889675762542676</v>
      </c>
      <c r="G11" s="4">
        <f t="shared" si="3"/>
        <v>1.5</v>
      </c>
      <c r="H11" s="4">
        <v>279</v>
      </c>
      <c r="I11" s="4">
        <v>278</v>
      </c>
      <c r="J11" s="3">
        <f t="shared" si="4"/>
        <v>3.7693177534866187E-2</v>
      </c>
      <c r="K11" s="3">
        <f t="shared" si="5"/>
        <v>4.5456898188060094E-3</v>
      </c>
      <c r="L11" s="3">
        <f t="shared" si="6"/>
        <v>3.7693177534866187E-2</v>
      </c>
      <c r="M11" s="4">
        <f t="shared" si="15"/>
        <v>248.87264934810659</v>
      </c>
      <c r="N11" s="4">
        <f t="shared" si="7"/>
        <v>247.87264934810659</v>
      </c>
      <c r="O11" s="5">
        <v>1.5</v>
      </c>
      <c r="P11" s="5">
        <v>1.6</v>
      </c>
      <c r="Q11" s="3">
        <f t="shared" si="8"/>
        <v>7.7260921558055468E-3</v>
      </c>
      <c r="R11" s="15">
        <v>0.15</v>
      </c>
      <c r="S11" s="4">
        <v>0.155</v>
      </c>
      <c r="T11" s="2">
        <v>5.31</v>
      </c>
      <c r="U11" s="4">
        <v>9.6000000000000002E-2</v>
      </c>
      <c r="V11" s="3">
        <f t="shared" ref="V11:V38" si="17">U11*R11</f>
        <v>1.44E-2</v>
      </c>
      <c r="W11" s="4">
        <f t="shared" si="10"/>
        <v>5.4278175650207316</v>
      </c>
      <c r="X11" s="5">
        <f t="shared" si="11"/>
        <v>2.2551062059246787</v>
      </c>
      <c r="Y11" s="5">
        <f t="shared" si="12"/>
        <v>1.0309222100094848</v>
      </c>
      <c r="Z11" s="5" t="str">
        <f t="shared" si="13"/>
        <v>OK</v>
      </c>
      <c r="AA11" s="2" t="str">
        <f t="shared" si="14"/>
        <v>OK</v>
      </c>
    </row>
    <row r="12" spans="1:27" x14ac:dyDescent="0.25">
      <c r="A12" s="6" t="s">
        <v>35</v>
      </c>
      <c r="B12" s="2">
        <v>70.739999999999995</v>
      </c>
      <c r="C12" s="3">
        <f t="shared" si="0"/>
        <v>3.5369999999999999E-2</v>
      </c>
      <c r="D12" s="4">
        <f t="shared" si="1"/>
        <v>0.12511829738982533</v>
      </c>
      <c r="E12" s="15">
        <f t="shared" si="16"/>
        <v>1.4757025762542675</v>
      </c>
      <c r="F12" s="4">
        <f t="shared" si="2"/>
        <v>1.6361908736440929</v>
      </c>
      <c r="G12" s="4">
        <f t="shared" si="3"/>
        <v>1.6361908736440929</v>
      </c>
      <c r="H12" s="4">
        <v>298</v>
      </c>
      <c r="I12" s="4">
        <v>295</v>
      </c>
      <c r="J12" s="3">
        <f t="shared" si="4"/>
        <v>4.2408821034775238E-2</v>
      </c>
      <c r="K12" s="3">
        <f t="shared" si="5"/>
        <v>4.3637586782733148E-3</v>
      </c>
      <c r="L12" s="3">
        <f t="shared" si="6"/>
        <v>4.2408821034775238E-2</v>
      </c>
      <c r="M12" s="4">
        <f t="shared" si="15"/>
        <v>247.87264934810659</v>
      </c>
      <c r="N12" s="4">
        <f t="shared" si="7"/>
        <v>244.87264934810659</v>
      </c>
      <c r="O12" s="5">
        <v>1.5</v>
      </c>
      <c r="P12" s="5">
        <v>1.6</v>
      </c>
      <c r="Q12" s="3">
        <f t="shared" si="8"/>
        <v>7.9452188867526405E-3</v>
      </c>
      <c r="R12" s="15">
        <v>0.15</v>
      </c>
      <c r="S12" s="4">
        <v>0.157</v>
      </c>
      <c r="T12" s="2">
        <v>5.36</v>
      </c>
      <c r="U12" s="4">
        <v>9.7000000000000003E-2</v>
      </c>
      <c r="V12" s="3">
        <f t="shared" si="17"/>
        <v>1.455E-2</v>
      </c>
      <c r="W12" s="4">
        <f t="shared" si="10"/>
        <v>6.1704834605597974</v>
      </c>
      <c r="X12" s="5">
        <f t="shared" si="11"/>
        <v>2.2668211221885155</v>
      </c>
      <c r="Y12" s="5">
        <f t="shared" si="12"/>
        <v>1.1038063529445183</v>
      </c>
      <c r="Z12" s="5" t="str">
        <f t="shared" si="13"/>
        <v>OK</v>
      </c>
      <c r="AA12" s="2" t="str">
        <f t="shared" si="14"/>
        <v>OK</v>
      </c>
    </row>
    <row r="13" spans="1:27" x14ac:dyDescent="0.25">
      <c r="A13" s="6" t="s">
        <v>36</v>
      </c>
      <c r="B13" s="2">
        <v>73</v>
      </c>
      <c r="C13" s="3">
        <f t="shared" si="0"/>
        <v>3.6499999999999998E-2</v>
      </c>
      <c r="D13" s="4">
        <f t="shared" si="1"/>
        <v>0.12911557406640162</v>
      </c>
      <c r="E13" s="15">
        <f t="shared" si="16"/>
        <v>1.6008208736440928</v>
      </c>
      <c r="F13" s="4">
        <f t="shared" si="2"/>
        <v>1.7664364477104944</v>
      </c>
      <c r="G13" s="4">
        <f t="shared" si="3"/>
        <v>1.7664364477104944</v>
      </c>
      <c r="H13" s="4">
        <v>298</v>
      </c>
      <c r="I13" s="4">
        <v>292</v>
      </c>
      <c r="J13" s="3">
        <f t="shared" si="4"/>
        <v>8.2191780821917804E-2</v>
      </c>
      <c r="K13" s="3">
        <f t="shared" si="5"/>
        <v>4.2094622720007316E-3</v>
      </c>
      <c r="L13" s="3">
        <f t="shared" si="6"/>
        <v>8.2191780821917804E-2</v>
      </c>
      <c r="M13" s="4">
        <f t="shared" si="15"/>
        <v>244.87264934810659</v>
      </c>
      <c r="N13" s="4">
        <f t="shared" si="7"/>
        <v>238.87264934810659</v>
      </c>
      <c r="O13" s="5">
        <v>1.5</v>
      </c>
      <c r="P13" s="5">
        <v>1.6</v>
      </c>
      <c r="Q13" s="3">
        <f t="shared" si="8"/>
        <v>6.1614626758777161E-3</v>
      </c>
      <c r="R13" s="15">
        <v>0.15</v>
      </c>
      <c r="S13" s="4">
        <v>0.13800000000000001</v>
      </c>
      <c r="T13" s="2">
        <v>4.9400000000000004</v>
      </c>
      <c r="U13" s="4">
        <v>8.5999999999999993E-2</v>
      </c>
      <c r="V13" s="3">
        <f t="shared" si="17"/>
        <v>1.2899999999999998E-2</v>
      </c>
      <c r="W13" s="4">
        <f t="shared" si="10"/>
        <v>10.602739726027394</v>
      </c>
      <c r="X13" s="5">
        <f t="shared" si="11"/>
        <v>2.1344235755819412</v>
      </c>
      <c r="Y13" s="5">
        <f t="shared" si="12"/>
        <v>1.4162539823300599</v>
      </c>
      <c r="Z13" s="5" t="str">
        <f t="shared" si="13"/>
        <v>OK</v>
      </c>
      <c r="AA13" s="2" t="str">
        <f t="shared" si="14"/>
        <v>OK</v>
      </c>
    </row>
    <row r="14" spans="1:27" x14ac:dyDescent="0.25">
      <c r="A14" s="6" t="s">
        <v>37</v>
      </c>
      <c r="B14" s="2">
        <v>57.67</v>
      </c>
      <c r="C14" s="3">
        <f t="shared" si="0"/>
        <v>2.8835000000000003E-2</v>
      </c>
      <c r="D14" s="4">
        <f t="shared" si="1"/>
        <v>0.10200130351245727</v>
      </c>
      <c r="E14" s="15">
        <f t="shared" si="16"/>
        <v>1.7299364477104944</v>
      </c>
      <c r="F14" s="4">
        <f t="shared" si="2"/>
        <v>1.8607727512229517</v>
      </c>
      <c r="G14" s="4">
        <f t="shared" si="3"/>
        <v>1.8607727512229517</v>
      </c>
      <c r="H14" s="4">
        <v>301</v>
      </c>
      <c r="I14" s="4">
        <v>292</v>
      </c>
      <c r="J14" s="3">
        <f t="shared" si="4"/>
        <v>0.15606034333275534</v>
      </c>
      <c r="K14" s="3">
        <f t="shared" si="5"/>
        <v>4.1077766393167224E-3</v>
      </c>
      <c r="L14" s="3">
        <f t="shared" si="6"/>
        <v>0.15606034333275534</v>
      </c>
      <c r="M14" s="4">
        <f t="shared" si="15"/>
        <v>238.87264934810659</v>
      </c>
      <c r="N14" s="4">
        <f t="shared" si="7"/>
        <v>229.87264934810659</v>
      </c>
      <c r="O14" s="5">
        <v>1.5</v>
      </c>
      <c r="P14" s="5">
        <v>1.6</v>
      </c>
      <c r="Q14" s="3">
        <f t="shared" si="8"/>
        <v>4.7102836268906045E-3</v>
      </c>
      <c r="R14" s="15">
        <v>0.15</v>
      </c>
      <c r="S14" s="15">
        <v>0.121</v>
      </c>
      <c r="T14" s="5">
        <v>4.5999999999999996</v>
      </c>
      <c r="U14" s="4">
        <v>7.6999999999999999E-2</v>
      </c>
      <c r="V14" s="3">
        <f t="shared" si="17"/>
        <v>1.155E-2</v>
      </c>
      <c r="W14" s="4">
        <f t="shared" si="10"/>
        <v>18.024969654933241</v>
      </c>
      <c r="X14" s="5">
        <f t="shared" si="11"/>
        <v>2.0196529404825969</v>
      </c>
      <c r="Y14" s="5">
        <f t="shared" si="12"/>
        <v>1.8172057849679828</v>
      </c>
      <c r="Z14" s="5" t="str">
        <f t="shared" si="13"/>
        <v>OK</v>
      </c>
      <c r="AA14" s="2" t="str">
        <f t="shared" si="14"/>
        <v>OK</v>
      </c>
    </row>
    <row r="15" spans="1:27" x14ac:dyDescent="0.25">
      <c r="A15" s="6" t="s">
        <v>38</v>
      </c>
      <c r="B15" s="2">
        <v>90.81</v>
      </c>
      <c r="C15" s="3">
        <f t="shared" si="0"/>
        <v>4.5405000000000001E-2</v>
      </c>
      <c r="D15" s="4">
        <f t="shared" si="1"/>
        <v>0.16061623672561548</v>
      </c>
      <c r="E15" s="15">
        <f t="shared" si="16"/>
        <v>1.8319377512229515</v>
      </c>
      <c r="F15" s="4">
        <f t="shared" si="2"/>
        <v>2.0379589879485671</v>
      </c>
      <c r="G15" s="4">
        <f t="shared" si="3"/>
        <v>2.0379589879485671</v>
      </c>
      <c r="H15" s="4">
        <v>307</v>
      </c>
      <c r="I15" s="4">
        <v>291</v>
      </c>
      <c r="J15" s="3">
        <f t="shared" si="4"/>
        <v>0.1761920493337738</v>
      </c>
      <c r="K15" s="3">
        <f t="shared" si="5"/>
        <v>3.9358707907782824E-3</v>
      </c>
      <c r="L15" s="3">
        <f t="shared" si="6"/>
        <v>0.1761920493337738</v>
      </c>
      <c r="M15" s="4">
        <f t="shared" si="15"/>
        <v>229.87264934810659</v>
      </c>
      <c r="N15" s="4">
        <f t="shared" si="7"/>
        <v>213.87264934810659</v>
      </c>
      <c r="O15" s="5">
        <v>1.5</v>
      </c>
      <c r="P15" s="5">
        <v>1.6</v>
      </c>
      <c r="Q15" s="3">
        <f t="shared" si="8"/>
        <v>4.8551459139250207E-3</v>
      </c>
      <c r="R15" s="15">
        <v>0.15</v>
      </c>
      <c r="S15" s="4">
        <v>0.123</v>
      </c>
      <c r="T15" s="2">
        <v>4.6399999999999997</v>
      </c>
      <c r="U15" s="4">
        <v>7.8E-2</v>
      </c>
      <c r="V15" s="3">
        <f t="shared" si="17"/>
        <v>1.17E-2</v>
      </c>
      <c r="W15" s="4">
        <f t="shared" si="10"/>
        <v>20.614469772051539</v>
      </c>
      <c r="X15" s="5">
        <f t="shared" si="11"/>
        <v>2.032725264269621</v>
      </c>
      <c r="Y15" s="5">
        <f t="shared" si="12"/>
        <v>1.9476509813969278</v>
      </c>
      <c r="Z15" s="5" t="str">
        <f t="shared" si="13"/>
        <v>OK</v>
      </c>
      <c r="AA15" s="2" t="str">
        <f t="shared" si="14"/>
        <v>OK</v>
      </c>
    </row>
    <row r="16" spans="1:27" x14ac:dyDescent="0.25">
      <c r="A16" s="6" t="s">
        <v>39</v>
      </c>
      <c r="B16" s="2">
        <v>35.94</v>
      </c>
      <c r="C16" s="3">
        <f t="shared" si="0"/>
        <v>1.797E-2</v>
      </c>
      <c r="D16" s="4">
        <f t="shared" si="1"/>
        <v>6.3567311396527035E-2</v>
      </c>
      <c r="E16" s="15">
        <f t="shared" si="16"/>
        <v>1.992553987948567</v>
      </c>
      <c r="F16" s="4">
        <f t="shared" si="2"/>
        <v>2.0740912993450942</v>
      </c>
      <c r="G16" s="4">
        <f t="shared" si="3"/>
        <v>2.0740912993450942</v>
      </c>
      <c r="H16" s="4">
        <v>292</v>
      </c>
      <c r="I16" s="4">
        <v>291</v>
      </c>
      <c r="J16" s="3">
        <f t="shared" si="4"/>
        <v>2.7824151363383419E-2</v>
      </c>
      <c r="K16" s="3">
        <f t="shared" si="5"/>
        <v>3.9034946704906378E-3</v>
      </c>
      <c r="L16" s="3">
        <f t="shared" si="6"/>
        <v>2.7824151363383419E-2</v>
      </c>
      <c r="M16" s="4">
        <f t="shared" si="15"/>
        <v>213.87264934810659</v>
      </c>
      <c r="N16" s="4">
        <f t="shared" si="7"/>
        <v>212.87264934810659</v>
      </c>
      <c r="O16" s="5">
        <v>1.5</v>
      </c>
      <c r="P16" s="5">
        <v>1.6</v>
      </c>
      <c r="Q16" s="3">
        <f t="shared" si="8"/>
        <v>1.2434173014945689E-2</v>
      </c>
      <c r="R16" s="15">
        <v>0.15</v>
      </c>
      <c r="S16" s="4">
        <v>0.192</v>
      </c>
      <c r="T16" s="2">
        <v>6.04</v>
      </c>
      <c r="U16" s="4">
        <v>0.11600000000000001</v>
      </c>
      <c r="V16" s="3">
        <f t="shared" si="17"/>
        <v>1.7399999999999999E-2</v>
      </c>
      <c r="W16" s="4">
        <f t="shared" si="10"/>
        <v>4.8414023372287147</v>
      </c>
      <c r="X16" s="5">
        <f t="shared" si="11"/>
        <v>2.4789078240225066</v>
      </c>
      <c r="Y16" s="5">
        <f t="shared" si="12"/>
        <v>1.0075066056251982</v>
      </c>
      <c r="Z16" s="5" t="str">
        <f t="shared" si="13"/>
        <v>OK</v>
      </c>
      <c r="AA16" s="2" t="str">
        <f t="shared" si="14"/>
        <v>OK</v>
      </c>
    </row>
    <row r="17" spans="1:27" x14ac:dyDescent="0.25">
      <c r="A17" s="6" t="s">
        <v>40</v>
      </c>
      <c r="B17" s="2">
        <v>47.91</v>
      </c>
      <c r="C17" s="3">
        <f t="shared" si="0"/>
        <v>2.3954999999999997E-2</v>
      </c>
      <c r="D17" s="4">
        <f t="shared" si="1"/>
        <v>8.4738728130428778E-2</v>
      </c>
      <c r="E17" s="15">
        <f t="shared" si="16"/>
        <v>2.0561212993450941</v>
      </c>
      <c r="F17" s="4">
        <f t="shared" si="2"/>
        <v>2.1648150274755231</v>
      </c>
      <c r="G17" s="4">
        <f t="shared" si="3"/>
        <v>2.1648150274755231</v>
      </c>
      <c r="H17" s="4">
        <v>292</v>
      </c>
      <c r="I17" s="4">
        <v>291</v>
      </c>
      <c r="J17" s="3">
        <f t="shared" si="4"/>
        <v>2.0872469213107911E-2</v>
      </c>
      <c r="K17" s="3">
        <f t="shared" si="5"/>
        <v>3.8257352834372761E-3</v>
      </c>
      <c r="L17" s="3">
        <f t="shared" si="6"/>
        <v>2.0872469213107911E-2</v>
      </c>
      <c r="M17" s="4">
        <f t="shared" si="15"/>
        <v>212.87264934810659</v>
      </c>
      <c r="N17" s="4">
        <f t="shared" si="7"/>
        <v>211.87264934810659</v>
      </c>
      <c r="O17" s="5">
        <v>1.5</v>
      </c>
      <c r="P17" s="5">
        <v>1.6</v>
      </c>
      <c r="Q17" s="3">
        <f t="shared" si="8"/>
        <v>1.4984210983016031E-2</v>
      </c>
      <c r="R17" s="15">
        <v>0.15</v>
      </c>
      <c r="S17" s="4">
        <v>0.21299999999999999</v>
      </c>
      <c r="T17" s="2">
        <v>6.38</v>
      </c>
      <c r="U17" s="4">
        <v>0.128</v>
      </c>
      <c r="V17" s="3">
        <f t="shared" si="17"/>
        <v>1.9199999999999998E-2</v>
      </c>
      <c r="W17" s="4">
        <f t="shared" si="10"/>
        <v>4.0075140889167189</v>
      </c>
      <c r="X17" s="5">
        <f t="shared" si="11"/>
        <v>2.6039723500836178</v>
      </c>
      <c r="Y17" s="5">
        <f t="shared" si="12"/>
        <v>0.92173821437435788</v>
      </c>
      <c r="Z17" s="5" t="str">
        <f t="shared" si="13"/>
        <v>OK</v>
      </c>
      <c r="AA17" s="2" t="str">
        <f t="shared" si="14"/>
        <v>OK</v>
      </c>
    </row>
    <row r="18" spans="1:27" x14ac:dyDescent="0.25">
      <c r="A18" s="6" t="s">
        <v>41</v>
      </c>
      <c r="B18" s="2">
        <v>27.16</v>
      </c>
      <c r="C18" s="3">
        <f t="shared" si="0"/>
        <v>1.358E-2</v>
      </c>
      <c r="D18" s="4">
        <f t="shared" si="1"/>
        <v>4.8038068378677641E-2</v>
      </c>
      <c r="E18" s="15">
        <f t="shared" si="16"/>
        <v>2.1408600274755227</v>
      </c>
      <c r="F18" s="4">
        <f t="shared" si="2"/>
        <v>2.2024780958542003</v>
      </c>
      <c r="G18" s="4">
        <f t="shared" si="3"/>
        <v>2.2024780958542003</v>
      </c>
      <c r="H18" s="4">
        <v>291</v>
      </c>
      <c r="I18" s="4">
        <v>286</v>
      </c>
      <c r="J18" s="3">
        <f t="shared" si="4"/>
        <v>0.18409425625920472</v>
      </c>
      <c r="K18" s="3">
        <f t="shared" si="5"/>
        <v>3.7948467176388417E-3</v>
      </c>
      <c r="L18" s="3">
        <f t="shared" si="6"/>
        <v>0.18409425625920472</v>
      </c>
      <c r="M18" s="4">
        <f t="shared" si="15"/>
        <v>211.87264934810659</v>
      </c>
      <c r="N18" s="4">
        <f t="shared" si="7"/>
        <v>206.87264934810659</v>
      </c>
      <c r="O18" s="5">
        <v>1.5</v>
      </c>
      <c r="P18" s="5">
        <v>1.6</v>
      </c>
      <c r="Q18" s="3">
        <f t="shared" si="8"/>
        <v>5.1332389220726613E-3</v>
      </c>
      <c r="R18" s="15">
        <v>0.15</v>
      </c>
      <c r="S18" s="4">
        <v>0.126</v>
      </c>
      <c r="T18" s="5">
        <v>3.9750000000000001</v>
      </c>
      <c r="U18" s="4">
        <v>0.08</v>
      </c>
      <c r="V18" s="3">
        <f t="shared" si="17"/>
        <v>1.2E-2</v>
      </c>
      <c r="W18" s="4">
        <f t="shared" si="10"/>
        <v>22.091310751104565</v>
      </c>
      <c r="X18" s="5">
        <f t="shared" si="11"/>
        <v>2.0586208975913949</v>
      </c>
      <c r="Y18" s="5">
        <f t="shared" si="12"/>
        <v>1.7055217113263603</v>
      </c>
      <c r="Z18" s="5" t="str">
        <f t="shared" si="13"/>
        <v>OK</v>
      </c>
      <c r="AA18" s="2" t="str">
        <f t="shared" si="14"/>
        <v>OK</v>
      </c>
    </row>
    <row r="19" spans="1:27" x14ac:dyDescent="0.25">
      <c r="A19" s="6" t="s">
        <v>42</v>
      </c>
      <c r="B19" s="2">
        <v>119</v>
      </c>
      <c r="C19" s="3">
        <f t="shared" si="0"/>
        <v>5.9500000000000004E-2</v>
      </c>
      <c r="D19" s="4">
        <f t="shared" si="1"/>
        <v>0.21047607279317523</v>
      </c>
      <c r="E19" s="15">
        <f t="shared" si="16"/>
        <v>2.1888980958542006</v>
      </c>
      <c r="F19" s="4">
        <f t="shared" si="2"/>
        <v>2.4588741686473758</v>
      </c>
      <c r="G19" s="4">
        <f t="shared" si="3"/>
        <v>2.4588741686473758</v>
      </c>
      <c r="H19" s="4">
        <v>294</v>
      </c>
      <c r="I19" s="4">
        <v>286</v>
      </c>
      <c r="J19" s="3">
        <f t="shared" si="4"/>
        <v>6.7226890756302518E-2</v>
      </c>
      <c r="K19" s="3">
        <f t="shared" si="5"/>
        <v>3.6034344510488753E-3</v>
      </c>
      <c r="L19" s="3">
        <f t="shared" si="6"/>
        <v>6.7226890756302518E-2</v>
      </c>
      <c r="M19" s="4">
        <f t="shared" si="15"/>
        <v>206.87264934810659</v>
      </c>
      <c r="N19" s="4">
        <f t="shared" si="7"/>
        <v>198.87264934810659</v>
      </c>
      <c r="O19" s="5">
        <v>1.5</v>
      </c>
      <c r="P19" s="5">
        <v>1.6</v>
      </c>
      <c r="Q19" s="3">
        <f t="shared" si="8"/>
        <v>9.483415781587597E-3</v>
      </c>
      <c r="R19" s="15">
        <v>0.15</v>
      </c>
      <c r="S19" s="4">
        <v>0.17100000000000001</v>
      </c>
      <c r="T19" s="5">
        <v>4.8070000000000004</v>
      </c>
      <c r="U19" s="4">
        <v>0.105</v>
      </c>
      <c r="V19" s="3">
        <f t="shared" si="17"/>
        <v>1.575E-2</v>
      </c>
      <c r="W19" s="4">
        <f t="shared" si="10"/>
        <v>10.588235294117647</v>
      </c>
      <c r="X19" s="5">
        <f t="shared" si="11"/>
        <v>2.3584465226076254</v>
      </c>
      <c r="Y19" s="5">
        <f t="shared" si="12"/>
        <v>1.2463661196461018</v>
      </c>
      <c r="Z19" s="5" t="str">
        <f t="shared" si="13"/>
        <v>OK</v>
      </c>
      <c r="AA19" s="2" t="str">
        <f t="shared" si="14"/>
        <v>OK</v>
      </c>
    </row>
    <row r="20" spans="1:27" x14ac:dyDescent="0.25">
      <c r="A20" s="6" t="s">
        <v>43</v>
      </c>
      <c r="B20" s="2">
        <v>63.66</v>
      </c>
      <c r="C20" s="3">
        <f t="shared" si="0"/>
        <v>3.1829999999999997E-2</v>
      </c>
      <c r="D20" s="4">
        <f t="shared" si="1"/>
        <v>0.11259585541187844</v>
      </c>
      <c r="E20" s="15">
        <f t="shared" si="16"/>
        <v>2.399374168647376</v>
      </c>
      <c r="F20" s="4">
        <f t="shared" si="2"/>
        <v>2.5438000240592542</v>
      </c>
      <c r="G20" s="4">
        <f t="shared" si="3"/>
        <v>2.5438000240592542</v>
      </c>
      <c r="H20" s="4">
        <v>286</v>
      </c>
      <c r="I20" s="4">
        <v>286</v>
      </c>
      <c r="J20" s="3">
        <f t="shared" si="4"/>
        <v>0</v>
      </c>
      <c r="K20" s="3">
        <f t="shared" si="5"/>
        <v>3.5463834777435216E-3</v>
      </c>
      <c r="L20" s="3">
        <f t="shared" si="6"/>
        <v>3.5463834777435216E-3</v>
      </c>
      <c r="M20" s="4">
        <f t="shared" si="15"/>
        <v>198.87264934810659</v>
      </c>
      <c r="N20" s="4">
        <f t="shared" si="7"/>
        <v>198.64688657591344</v>
      </c>
      <c r="O20" s="5">
        <v>1.5</v>
      </c>
      <c r="P20" s="5">
        <v>1.6</v>
      </c>
      <c r="Q20" s="3">
        <f t="shared" si="8"/>
        <v>4.2715954930231823E-2</v>
      </c>
      <c r="R20" s="15">
        <v>0.15</v>
      </c>
      <c r="S20" s="4">
        <v>0.36399999999999999</v>
      </c>
      <c r="T20" s="5">
        <v>7.4</v>
      </c>
      <c r="U20" s="4">
        <v>0.2</v>
      </c>
      <c r="V20" s="3">
        <f t="shared" si="17"/>
        <v>0.03</v>
      </c>
      <c r="W20" s="4">
        <f t="shared" si="10"/>
        <v>1.0639150433230564</v>
      </c>
      <c r="X20" s="5">
        <f t="shared" si="11"/>
        <v>3.2549654376045223</v>
      </c>
      <c r="Y20" s="5">
        <f t="shared" si="12"/>
        <v>0.44068124448543899</v>
      </c>
      <c r="Z20" s="5" t="str">
        <f t="shared" si="13"/>
        <v>OK</v>
      </c>
      <c r="AA20" s="2" t="str">
        <f t="shared" si="14"/>
        <v>OK</v>
      </c>
    </row>
    <row r="21" spans="1:27" x14ac:dyDescent="0.25">
      <c r="A21" s="6" t="s">
        <v>44</v>
      </c>
      <c r="B21" s="2">
        <v>144.97999999999999</v>
      </c>
      <c r="C21" s="3">
        <f t="shared" si="0"/>
        <v>7.2489999999999999E-2</v>
      </c>
      <c r="D21" s="4">
        <f t="shared" si="1"/>
        <v>0.25642706750886168</v>
      </c>
      <c r="E21" s="15">
        <f t="shared" si="16"/>
        <v>2.5119700240592544</v>
      </c>
      <c r="F21" s="4">
        <f t="shared" si="2"/>
        <v>2.8408870915681161</v>
      </c>
      <c r="G21" s="4">
        <f t="shared" si="3"/>
        <v>2.8408870915681161</v>
      </c>
      <c r="H21" s="4">
        <v>322</v>
      </c>
      <c r="I21" s="4">
        <v>312</v>
      </c>
      <c r="J21" s="3">
        <f t="shared" si="4"/>
        <v>6.897503103876397E-2</v>
      </c>
      <c r="K21" s="3">
        <f t="shared" si="5"/>
        <v>3.3669705828315013E-3</v>
      </c>
      <c r="L21" s="3">
        <f t="shared" si="6"/>
        <v>6.897503103876397E-2</v>
      </c>
      <c r="M21" s="4">
        <f t="shared" si="15"/>
        <v>198.64688657591344</v>
      </c>
      <c r="N21" s="4">
        <f t="shared" si="7"/>
        <v>188.64688657591344</v>
      </c>
      <c r="O21" s="5">
        <v>1.5</v>
      </c>
      <c r="P21" s="5">
        <v>1.6</v>
      </c>
      <c r="Q21" s="3">
        <f t="shared" si="8"/>
        <v>1.081702967515214E-2</v>
      </c>
      <c r="R21" s="15">
        <v>0.15</v>
      </c>
      <c r="S21" s="4">
        <v>0.183</v>
      </c>
      <c r="T21" s="5">
        <v>5.0110000000000001</v>
      </c>
      <c r="U21" s="4">
        <v>0.112</v>
      </c>
      <c r="V21" s="3">
        <f t="shared" si="17"/>
        <v>1.6799999999999999E-2</v>
      </c>
      <c r="W21" s="4">
        <f t="shared" si="10"/>
        <v>11.587805214512347</v>
      </c>
      <c r="X21" s="5">
        <f t="shared" si="11"/>
        <v>2.4357930946613671</v>
      </c>
      <c r="Y21" s="5">
        <f t="shared" si="12"/>
        <v>1.316043834893853</v>
      </c>
      <c r="Z21" s="5" t="str">
        <f t="shared" si="13"/>
        <v>OK</v>
      </c>
      <c r="AA21" s="2" t="str">
        <f t="shared" si="14"/>
        <v>OK</v>
      </c>
    </row>
    <row r="22" spans="1:27" x14ac:dyDescent="0.25">
      <c r="A22" s="6" t="s">
        <v>45</v>
      </c>
      <c r="B22" s="2">
        <v>134.13</v>
      </c>
      <c r="C22" s="3">
        <f t="shared" si="0"/>
        <v>6.7065E-2</v>
      </c>
      <c r="D22" s="4">
        <f t="shared" si="1"/>
        <v>0.23723660204830749</v>
      </c>
      <c r="E22" s="15">
        <f t="shared" si="16"/>
        <v>2.768397091568116</v>
      </c>
      <c r="F22" s="4">
        <f t="shared" si="2"/>
        <v>3.0726986936164233</v>
      </c>
      <c r="G22" s="4">
        <f t="shared" si="3"/>
        <v>3.0726986936164233</v>
      </c>
      <c r="H22" s="4">
        <v>312</v>
      </c>
      <c r="I22" s="4">
        <v>300</v>
      </c>
      <c r="J22" s="3">
        <f t="shared" si="4"/>
        <v>8.9465443972265718E-2</v>
      </c>
      <c r="K22" s="3">
        <f t="shared" si="5"/>
        <v>3.2451016173652668E-3</v>
      </c>
      <c r="L22" s="3">
        <f t="shared" si="6"/>
        <v>8.9465443972265718E-2</v>
      </c>
      <c r="M22" s="4">
        <f t="shared" si="15"/>
        <v>188.64688657591344</v>
      </c>
      <c r="N22" s="4">
        <f t="shared" si="7"/>
        <v>176.64688657591344</v>
      </c>
      <c r="O22" s="5">
        <v>1.5</v>
      </c>
      <c r="P22" s="5">
        <v>1.6</v>
      </c>
      <c r="Q22" s="3">
        <f t="shared" si="8"/>
        <v>1.0272882365394526E-2</v>
      </c>
      <c r="R22" s="15">
        <v>0.15</v>
      </c>
      <c r="S22" s="4">
        <v>0.17499999999999999</v>
      </c>
      <c r="T22" s="5">
        <v>4.875</v>
      </c>
      <c r="U22" s="4">
        <v>0.107</v>
      </c>
      <c r="V22" s="3">
        <f t="shared" si="17"/>
        <v>1.6049999999999998E-2</v>
      </c>
      <c r="W22" s="4">
        <f t="shared" si="10"/>
        <v>14.359203757548645</v>
      </c>
      <c r="X22" s="5">
        <f t="shared" si="11"/>
        <v>2.380801965724995</v>
      </c>
      <c r="Y22" s="5">
        <f t="shared" si="12"/>
        <v>1.4581502638285868</v>
      </c>
      <c r="Z22" s="5" t="str">
        <f t="shared" si="13"/>
        <v>OK</v>
      </c>
      <c r="AA22" s="2" t="str">
        <f t="shared" si="14"/>
        <v>OK</v>
      </c>
    </row>
    <row r="23" spans="1:27" x14ac:dyDescent="0.25">
      <c r="A23" s="6" t="s">
        <v>46</v>
      </c>
      <c r="B23" s="2">
        <v>9.77</v>
      </c>
      <c r="C23" s="3">
        <f t="shared" si="0"/>
        <v>4.8849999999999996E-3</v>
      </c>
      <c r="D23" s="4">
        <f t="shared" si="1"/>
        <v>1.7280262446969091E-2</v>
      </c>
      <c r="E23" s="15">
        <f t="shared" si="16"/>
        <v>3.0056336936164234</v>
      </c>
      <c r="F23" s="4">
        <f t="shared" si="2"/>
        <v>3.0277989560633927</v>
      </c>
      <c r="G23" s="4">
        <f t="shared" si="3"/>
        <v>3.0277989560633927</v>
      </c>
      <c r="H23" s="4">
        <v>312</v>
      </c>
      <c r="I23" s="4">
        <v>310</v>
      </c>
      <c r="J23" s="3">
        <f t="shared" si="4"/>
        <v>0.20470829068577279</v>
      </c>
      <c r="K23" s="3">
        <f t="shared" si="5"/>
        <v>3.2676308158984852E-3</v>
      </c>
      <c r="L23" s="3">
        <f t="shared" si="6"/>
        <v>0.20470829068577279</v>
      </c>
      <c r="M23" s="4">
        <f t="shared" si="15"/>
        <v>176.64688657591344</v>
      </c>
      <c r="N23" s="4">
        <f t="shared" si="7"/>
        <v>174.64688657591344</v>
      </c>
      <c r="O23" s="5">
        <v>1.5</v>
      </c>
      <c r="P23" s="5">
        <v>1.6</v>
      </c>
      <c r="Q23" s="3">
        <f t="shared" si="8"/>
        <v>6.6920521846503787E-3</v>
      </c>
      <c r="R23" s="15">
        <v>0.15</v>
      </c>
      <c r="S23" s="4">
        <v>0.14599999999999999</v>
      </c>
      <c r="T23" s="5">
        <v>4.37</v>
      </c>
      <c r="U23" s="4">
        <v>9.0999999999999998E-2</v>
      </c>
      <c r="V23" s="3">
        <f t="shared" si="17"/>
        <v>1.3649999999999999E-2</v>
      </c>
      <c r="W23" s="4">
        <f t="shared" si="10"/>
        <v>27.942681678607983</v>
      </c>
      <c r="X23" s="5">
        <f t="shared" si="11"/>
        <v>2.1955942248056672</v>
      </c>
      <c r="Y23" s="5">
        <f t="shared" si="12"/>
        <v>1.9771934038927843</v>
      </c>
      <c r="Z23" s="5" t="str">
        <f t="shared" si="13"/>
        <v>OK</v>
      </c>
      <c r="AA23" s="2" t="str">
        <f t="shared" si="14"/>
        <v>OK</v>
      </c>
    </row>
    <row r="24" spans="1:27" x14ac:dyDescent="0.25">
      <c r="A24" s="6" t="s">
        <v>47</v>
      </c>
      <c r="B24" s="2">
        <v>68.06</v>
      </c>
      <c r="C24" s="3">
        <f t="shared" si="0"/>
        <v>3.4030000000000005E-2</v>
      </c>
      <c r="D24" s="4">
        <f t="shared" si="1"/>
        <v>0.12037816398574375</v>
      </c>
      <c r="E24" s="15">
        <f t="shared" si="16"/>
        <v>3.0229139560633924</v>
      </c>
      <c r="F24" s="4">
        <f t="shared" si="2"/>
        <v>3.1773221200491362</v>
      </c>
      <c r="G24" s="4">
        <f t="shared" si="3"/>
        <v>3.1773221200491362</v>
      </c>
      <c r="H24" s="4">
        <v>310</v>
      </c>
      <c r="I24" s="4">
        <v>300</v>
      </c>
      <c r="J24" s="3">
        <f t="shared" si="4"/>
        <v>0.14692918013517484</v>
      </c>
      <c r="K24" s="3">
        <f t="shared" si="5"/>
        <v>3.1944338832047112E-3</v>
      </c>
      <c r="L24" s="3">
        <f t="shared" si="6"/>
        <v>0.14692918013517484</v>
      </c>
      <c r="M24" s="4">
        <f t="shared" si="15"/>
        <v>174.64688657591344</v>
      </c>
      <c r="N24" s="4">
        <f t="shared" si="7"/>
        <v>164.64688657591344</v>
      </c>
      <c r="O24" s="5">
        <v>1.5</v>
      </c>
      <c r="P24" s="5">
        <v>1.6</v>
      </c>
      <c r="Q24" s="3">
        <f t="shared" si="8"/>
        <v>8.2890969391177585E-3</v>
      </c>
      <c r="R24" s="15">
        <v>0.15</v>
      </c>
      <c r="S24" s="4">
        <v>0.161</v>
      </c>
      <c r="T24" s="29">
        <v>4.6369999999999996</v>
      </c>
      <c r="U24" s="4">
        <v>9.9000000000000005E-2</v>
      </c>
      <c r="V24" s="3">
        <f t="shared" si="17"/>
        <v>1.485E-2</v>
      </c>
      <c r="W24" s="4">
        <f t="shared" si="10"/>
        <v>21.818983250073462</v>
      </c>
      <c r="X24" s="5">
        <f t="shared" si="11"/>
        <v>2.2900711779331226</v>
      </c>
      <c r="Y24" s="5">
        <f t="shared" si="12"/>
        <v>1.7774243417445137</v>
      </c>
      <c r="Z24" s="5" t="str">
        <f t="shared" si="13"/>
        <v>OK</v>
      </c>
      <c r="AA24" s="2" t="str">
        <f t="shared" si="14"/>
        <v>OK</v>
      </c>
    </row>
    <row r="25" spans="1:27" x14ac:dyDescent="0.25">
      <c r="A25" s="6" t="s">
        <v>48</v>
      </c>
      <c r="B25" s="2">
        <v>59.39</v>
      </c>
      <c r="C25" s="3">
        <f t="shared" si="0"/>
        <v>2.9694999999999999E-2</v>
      </c>
      <c r="D25" s="4">
        <f t="shared" si="1"/>
        <v>0.10504347868224098</v>
      </c>
      <c r="E25" s="15">
        <f t="shared" si="16"/>
        <v>3.1432921200491362</v>
      </c>
      <c r="F25" s="4">
        <f t="shared" si="2"/>
        <v>3.2780305987313771</v>
      </c>
      <c r="G25" s="4">
        <f t="shared" si="3"/>
        <v>3.2780305987313771</v>
      </c>
      <c r="H25" s="4">
        <v>300</v>
      </c>
      <c r="I25" s="4">
        <v>294</v>
      </c>
      <c r="J25" s="3">
        <f t="shared" si="4"/>
        <v>0.10102710894089914</v>
      </c>
      <c r="K25" s="3">
        <f t="shared" si="5"/>
        <v>3.1479264594963933E-3</v>
      </c>
      <c r="L25" s="3">
        <f t="shared" si="6"/>
        <v>0.10102710894089914</v>
      </c>
      <c r="M25" s="4">
        <f t="shared" si="15"/>
        <v>164.64688657591344</v>
      </c>
      <c r="N25" s="4">
        <f t="shared" si="7"/>
        <v>158.64688657591344</v>
      </c>
      <c r="O25" s="5">
        <v>1.5</v>
      </c>
      <c r="P25" s="5">
        <v>1.6</v>
      </c>
      <c r="Q25" s="3">
        <f t="shared" si="8"/>
        <v>1.0313214264261149E-2</v>
      </c>
      <c r="R25" s="15">
        <v>0.15</v>
      </c>
      <c r="S25" s="4">
        <v>0.17499999999999999</v>
      </c>
      <c r="T25" s="2">
        <v>4.88</v>
      </c>
      <c r="U25" s="4">
        <v>0.107</v>
      </c>
      <c r="V25" s="3">
        <f t="shared" si="17"/>
        <v>1.6049999999999998E-2</v>
      </c>
      <c r="W25" s="4">
        <f t="shared" si="10"/>
        <v>16.214850985014309</v>
      </c>
      <c r="X25" s="5">
        <f t="shared" si="11"/>
        <v>2.380801965724995</v>
      </c>
      <c r="Y25" s="5">
        <f t="shared" si="12"/>
        <v>1.5510963810034979</v>
      </c>
      <c r="Z25" s="5" t="str">
        <f t="shared" si="13"/>
        <v>OK</v>
      </c>
      <c r="AA25" s="2" t="str">
        <f t="shared" si="14"/>
        <v>OK</v>
      </c>
    </row>
    <row r="26" spans="1:27" x14ac:dyDescent="0.25">
      <c r="A26" s="6" t="s">
        <v>49</v>
      </c>
      <c r="B26" s="2">
        <v>26.58</v>
      </c>
      <c r="C26" s="3">
        <f t="shared" si="0"/>
        <v>1.329E-2</v>
      </c>
      <c r="D26" s="4">
        <f t="shared" si="1"/>
        <v>4.7012218612122667E-2</v>
      </c>
      <c r="E26" s="15">
        <f t="shared" si="16"/>
        <v>3.2483355987313773</v>
      </c>
      <c r="F26" s="4">
        <f t="shared" si="2"/>
        <v>3.3086378173435</v>
      </c>
      <c r="G26" s="4">
        <f t="shared" si="3"/>
        <v>3.3086378173435</v>
      </c>
      <c r="H26" s="4">
        <v>303</v>
      </c>
      <c r="I26" s="4">
        <v>300</v>
      </c>
      <c r="J26" s="3">
        <f t="shared" si="4"/>
        <v>0.11286681715575622</v>
      </c>
      <c r="K26" s="3">
        <f t="shared" si="5"/>
        <v>3.1342061011525482E-3</v>
      </c>
      <c r="L26" s="3">
        <f t="shared" si="6"/>
        <v>0.11286681715575622</v>
      </c>
      <c r="M26" s="4">
        <f t="shared" si="15"/>
        <v>158.64688657591344</v>
      </c>
      <c r="N26" s="4">
        <f t="shared" si="7"/>
        <v>155.64688657591344</v>
      </c>
      <c r="O26" s="5">
        <v>1.5</v>
      </c>
      <c r="P26" s="5">
        <v>1.6</v>
      </c>
      <c r="Q26" s="3">
        <f t="shared" si="8"/>
        <v>9.8484093166516101E-3</v>
      </c>
      <c r="R26" s="15">
        <v>0.15</v>
      </c>
      <c r="S26" s="4">
        <v>0.17299999999999999</v>
      </c>
      <c r="T26" s="2">
        <v>4.84</v>
      </c>
      <c r="U26" s="4">
        <v>0.106</v>
      </c>
      <c r="V26" s="3">
        <f t="shared" si="17"/>
        <v>1.5899999999999997E-2</v>
      </c>
      <c r="W26" s="4">
        <f t="shared" si="10"/>
        <v>17.945823927765236</v>
      </c>
      <c r="X26" s="5">
        <f t="shared" si="11"/>
        <v>2.3696506071570971</v>
      </c>
      <c r="Y26" s="5">
        <f t="shared" si="12"/>
        <v>1.6260298004538178</v>
      </c>
      <c r="Z26" s="5" t="str">
        <f t="shared" si="13"/>
        <v>OK</v>
      </c>
      <c r="AA26" s="2" t="str">
        <f t="shared" si="14"/>
        <v>OK</v>
      </c>
    </row>
    <row r="27" spans="1:27" x14ac:dyDescent="0.25">
      <c r="A27" s="6" t="s">
        <v>50</v>
      </c>
      <c r="B27" s="2">
        <v>69.680000000000007</v>
      </c>
      <c r="C27" s="3">
        <f t="shared" si="0"/>
        <v>3.4840000000000003E-2</v>
      </c>
      <c r="D27" s="4">
        <f t="shared" si="1"/>
        <v>0.12324346850612145</v>
      </c>
      <c r="E27" s="15">
        <f t="shared" si="16"/>
        <v>3.2953478173435</v>
      </c>
      <c r="F27" s="4">
        <f t="shared" si="2"/>
        <v>3.4534312858496214</v>
      </c>
      <c r="G27" s="4">
        <f t="shared" si="3"/>
        <v>3.4534312858496214</v>
      </c>
      <c r="H27" s="4">
        <v>300</v>
      </c>
      <c r="I27" s="4">
        <v>294</v>
      </c>
      <c r="J27" s="3">
        <f t="shared" si="4"/>
        <v>8.6107921928817444E-2</v>
      </c>
      <c r="K27" s="3">
        <f t="shared" si="5"/>
        <v>3.0717424854334089E-3</v>
      </c>
      <c r="L27" s="3">
        <f t="shared" si="6"/>
        <v>8.6107921928817444E-2</v>
      </c>
      <c r="M27" s="4">
        <f t="shared" si="15"/>
        <v>155.64688657591344</v>
      </c>
      <c r="N27" s="4">
        <f t="shared" si="7"/>
        <v>149.64688657591344</v>
      </c>
      <c r="O27" s="5">
        <v>1.5</v>
      </c>
      <c r="P27" s="5">
        <v>1.6</v>
      </c>
      <c r="Q27" s="3">
        <f t="shared" si="8"/>
        <v>1.1768720938567064E-2</v>
      </c>
      <c r="R27" s="15">
        <v>0.15</v>
      </c>
      <c r="S27" s="4">
        <v>0.192</v>
      </c>
      <c r="T27" s="5">
        <v>5.1639999999999997</v>
      </c>
      <c r="U27" s="4">
        <v>0.11600000000000001</v>
      </c>
      <c r="V27" s="3">
        <f t="shared" si="17"/>
        <v>1.7399999999999999E-2</v>
      </c>
      <c r="W27" s="4">
        <f t="shared" si="10"/>
        <v>14.982778415614233</v>
      </c>
      <c r="X27" s="5">
        <f t="shared" si="11"/>
        <v>2.4789078240225066</v>
      </c>
      <c r="Y27" s="5">
        <f t="shared" si="12"/>
        <v>1.5153319764500099</v>
      </c>
      <c r="Z27" s="5" t="str">
        <f t="shared" si="13"/>
        <v>OK</v>
      </c>
      <c r="AA27" s="2" t="str">
        <f t="shared" si="14"/>
        <v>OK</v>
      </c>
    </row>
    <row r="28" spans="1:27" x14ac:dyDescent="0.25">
      <c r="A28" s="6" t="s">
        <v>51</v>
      </c>
      <c r="B28" s="2">
        <v>41.3</v>
      </c>
      <c r="C28" s="3">
        <f t="shared" si="0"/>
        <v>2.0649999999999998E-2</v>
      </c>
      <c r="D28" s="4">
        <f t="shared" si="1"/>
        <v>7.3047578204690225E-2</v>
      </c>
      <c r="E28" s="15">
        <f t="shared" si="16"/>
        <v>3.4185912858496215</v>
      </c>
      <c r="F28" s="4">
        <f t="shared" si="2"/>
        <v>3.5122888640543115</v>
      </c>
      <c r="G28" s="4">
        <f t="shared" si="3"/>
        <v>3.5122888640543115</v>
      </c>
      <c r="H28" s="4">
        <v>294</v>
      </c>
      <c r="I28" s="4">
        <v>286</v>
      </c>
      <c r="J28" s="3">
        <f t="shared" si="4"/>
        <v>0.19370460048426152</v>
      </c>
      <c r="K28" s="3">
        <f>0.055*(G28^-0.47)</f>
        <v>3.0474408366125361E-2</v>
      </c>
      <c r="L28" s="3">
        <f t="shared" si="6"/>
        <v>0.19370460048426152</v>
      </c>
      <c r="M28" s="4">
        <f t="shared" si="15"/>
        <v>149.64688657591344</v>
      </c>
      <c r="N28" s="4">
        <f t="shared" si="7"/>
        <v>141.64688657591344</v>
      </c>
      <c r="O28" s="5">
        <v>1.5</v>
      </c>
      <c r="P28" s="5">
        <v>1.6</v>
      </c>
      <c r="Q28" s="3">
        <f t="shared" si="8"/>
        <v>7.980319131826159E-3</v>
      </c>
      <c r="R28" s="15">
        <v>0.15</v>
      </c>
      <c r="S28" s="4">
        <v>0.157</v>
      </c>
      <c r="T28" s="5">
        <v>4.569</v>
      </c>
      <c r="U28" s="4">
        <v>9.7000000000000003E-2</v>
      </c>
      <c r="V28" s="3">
        <f t="shared" si="17"/>
        <v>1.455E-2</v>
      </c>
      <c r="W28" s="4">
        <f t="shared" si="10"/>
        <v>28.184019370460053</v>
      </c>
      <c r="X28" s="5">
        <f t="shared" si="11"/>
        <v>2.2668211221885155</v>
      </c>
      <c r="Y28" s="5">
        <f t="shared" si="12"/>
        <v>2.0109030171318376</v>
      </c>
      <c r="Z28" s="5" t="str">
        <f t="shared" si="13"/>
        <v>OK</v>
      </c>
      <c r="AA28" s="2" t="str">
        <f t="shared" si="14"/>
        <v>OK</v>
      </c>
    </row>
    <row r="29" spans="1:27" x14ac:dyDescent="0.25">
      <c r="A29" s="6" t="s">
        <v>52</v>
      </c>
      <c r="B29" s="2">
        <v>126.68</v>
      </c>
      <c r="C29" s="3">
        <f t="shared" si="0"/>
        <v>6.3340000000000007E-2</v>
      </c>
      <c r="D29" s="4">
        <f t="shared" si="1"/>
        <v>0.22405973866755832</v>
      </c>
      <c r="E29" s="15">
        <f t="shared" si="16"/>
        <v>3.4916388640543117</v>
      </c>
      <c r="F29" s="4">
        <f t="shared" si="2"/>
        <v>3.7790386027218701</v>
      </c>
      <c r="G29" s="4">
        <f t="shared" si="3"/>
        <v>3.7790386027218701</v>
      </c>
      <c r="H29" s="4">
        <v>292</v>
      </c>
      <c r="I29" s="4">
        <v>286</v>
      </c>
      <c r="J29" s="3">
        <f t="shared" si="4"/>
        <v>4.7363435427849696E-2</v>
      </c>
      <c r="K29" s="3">
        <f t="shared" ref="K29:K38" si="18">0.0055*(G29^-0.47)</f>
        <v>2.9443773297631471E-3</v>
      </c>
      <c r="L29" s="3">
        <f t="shared" si="6"/>
        <v>4.7363435427849696E-2</v>
      </c>
      <c r="M29" s="4">
        <f t="shared" si="15"/>
        <v>141.64688657591344</v>
      </c>
      <c r="N29" s="4">
        <f t="shared" si="7"/>
        <v>135.64688657591344</v>
      </c>
      <c r="O29" s="5">
        <v>1.5</v>
      </c>
      <c r="P29" s="5">
        <v>1.6</v>
      </c>
      <c r="Q29" s="3">
        <f t="shared" si="8"/>
        <v>1.7364397955520014E-2</v>
      </c>
      <c r="R29" s="15">
        <v>0.15</v>
      </c>
      <c r="S29" s="4">
        <v>0.22500000000000001</v>
      </c>
      <c r="T29" s="2">
        <v>5.67</v>
      </c>
      <c r="U29" s="4">
        <v>0.13400000000000001</v>
      </c>
      <c r="V29" s="3">
        <f t="shared" si="17"/>
        <v>2.01E-2</v>
      </c>
      <c r="W29" s="4">
        <f t="shared" si="10"/>
        <v>9.5200505209977884</v>
      </c>
      <c r="X29" s="5">
        <f t="shared" si="11"/>
        <v>2.6643040367045199</v>
      </c>
      <c r="Y29" s="5">
        <f t="shared" si="12"/>
        <v>1.2339701573483848</v>
      </c>
      <c r="Z29" s="5" t="str">
        <f t="shared" si="13"/>
        <v>OK</v>
      </c>
      <c r="AA29" s="2" t="str">
        <f t="shared" si="14"/>
        <v>OK</v>
      </c>
    </row>
    <row r="30" spans="1:27" x14ac:dyDescent="0.25">
      <c r="A30" s="8">
        <v>2.19</v>
      </c>
      <c r="B30" s="9">
        <v>61.96</v>
      </c>
      <c r="C30" s="23">
        <f t="shared" si="0"/>
        <v>3.0980000000000001E-2</v>
      </c>
      <c r="D30" s="22">
        <v>0.18915000000000001</v>
      </c>
      <c r="E30" s="16">
        <f t="shared" si="16"/>
        <v>3.7156986027218699</v>
      </c>
      <c r="F30" s="22">
        <f t="shared" si="2"/>
        <v>3.9358286027218701</v>
      </c>
      <c r="G30" s="22">
        <f t="shared" si="3"/>
        <v>3.9358286027218701</v>
      </c>
      <c r="H30" s="13">
        <v>286</v>
      </c>
      <c r="I30" s="13">
        <v>281</v>
      </c>
      <c r="J30" s="17">
        <f t="shared" si="4"/>
        <v>8.0697224015493868E-2</v>
      </c>
      <c r="K30" s="18">
        <f t="shared" si="18"/>
        <v>2.8886550671382398E-3</v>
      </c>
      <c r="L30" s="18">
        <f t="shared" si="6"/>
        <v>8.0697224015493868E-2</v>
      </c>
      <c r="M30" s="13">
        <f t="shared" si="15"/>
        <v>135.64688657591344</v>
      </c>
      <c r="N30" s="13">
        <f t="shared" si="7"/>
        <v>130.64688657591344</v>
      </c>
      <c r="O30" s="12">
        <v>1.5</v>
      </c>
      <c r="P30" s="12">
        <v>1.6</v>
      </c>
      <c r="Q30" s="24">
        <f t="shared" si="8"/>
        <v>1.3855011159206062E-2</v>
      </c>
      <c r="R30" s="20">
        <v>0.15</v>
      </c>
      <c r="S30" s="19">
        <v>0.20499999999999999</v>
      </c>
      <c r="T30" s="12">
        <v>4.5350000000000001</v>
      </c>
      <c r="U30" s="25">
        <v>0.124</v>
      </c>
      <c r="V30" s="18">
        <f t="shared" si="17"/>
        <v>1.8599999999999998E-2</v>
      </c>
      <c r="W30" s="13">
        <f t="shared" si="10"/>
        <v>15.009683666881857</v>
      </c>
      <c r="X30" s="12">
        <f t="shared" si="11"/>
        <v>2.5629623485334312</v>
      </c>
      <c r="Y30" s="12">
        <f t="shared" si="12"/>
        <v>1.2882690968807917</v>
      </c>
      <c r="Z30" s="19" t="str">
        <f t="shared" si="13"/>
        <v>OK</v>
      </c>
      <c r="AA30" s="19" t="str">
        <f t="shared" si="14"/>
        <v>OK</v>
      </c>
    </row>
    <row r="31" spans="1:27" x14ac:dyDescent="0.25">
      <c r="A31" s="8" t="s">
        <v>60</v>
      </c>
      <c r="B31" s="2">
        <v>165.54</v>
      </c>
      <c r="C31" s="3">
        <f t="shared" si="0"/>
        <v>8.2769999999999996E-2</v>
      </c>
      <c r="D31" s="4">
        <f t="shared" ref="D31:D38" si="19">($D$3*B31)</f>
        <v>0.29279167302674142</v>
      </c>
      <c r="E31" s="15">
        <f t="shared" si="16"/>
        <v>3.9048486027218701</v>
      </c>
      <c r="F31" s="4">
        <f t="shared" si="2"/>
        <v>4.2804102757486113</v>
      </c>
      <c r="G31" s="4">
        <f t="shared" si="3"/>
        <v>4.2804102757486113</v>
      </c>
      <c r="H31" s="4">
        <v>295</v>
      </c>
      <c r="I31" s="4">
        <v>281</v>
      </c>
      <c r="J31" s="3">
        <f t="shared" si="4"/>
        <v>8.4571704723933799E-2</v>
      </c>
      <c r="K31" s="3">
        <f t="shared" si="18"/>
        <v>2.7769275710047454E-3</v>
      </c>
      <c r="L31" s="3">
        <f t="shared" si="6"/>
        <v>8.4571704723933799E-2</v>
      </c>
      <c r="M31" s="4">
        <f t="shared" si="15"/>
        <v>130.64688657591344</v>
      </c>
      <c r="N31" s="4">
        <f t="shared" si="7"/>
        <v>116.64688657591344</v>
      </c>
      <c r="O31" s="5">
        <v>1.5</v>
      </c>
      <c r="P31" s="5">
        <v>1.6</v>
      </c>
      <c r="Q31" s="3">
        <f t="shared" si="8"/>
        <v>1.4718815300226821E-2</v>
      </c>
      <c r="R31" s="15">
        <v>0.15</v>
      </c>
      <c r="S31" s="4">
        <v>0.21299999999999999</v>
      </c>
      <c r="T31" s="5">
        <v>4.67</v>
      </c>
      <c r="U31" s="4">
        <v>0.128</v>
      </c>
      <c r="V31" s="3">
        <f t="shared" si="17"/>
        <v>1.9199999999999998E-2</v>
      </c>
      <c r="W31" s="4">
        <f t="shared" si="10"/>
        <v>16.237767306995291</v>
      </c>
      <c r="X31" s="5">
        <f t="shared" si="11"/>
        <v>2.6039723500836178</v>
      </c>
      <c r="Y31" s="5">
        <f t="shared" si="12"/>
        <v>1.3580927255359996</v>
      </c>
      <c r="Z31" s="5" t="str">
        <f t="shared" si="13"/>
        <v>OK</v>
      </c>
      <c r="AA31" s="2" t="str">
        <f t="shared" si="14"/>
        <v>OK</v>
      </c>
    </row>
    <row r="32" spans="1:27" x14ac:dyDescent="0.25">
      <c r="A32" s="6" t="s">
        <v>53</v>
      </c>
      <c r="B32" s="2">
        <v>77.930000000000007</v>
      </c>
      <c r="C32" s="3">
        <f t="shared" si="0"/>
        <v>3.8965000000000007E-2</v>
      </c>
      <c r="D32" s="4">
        <f t="shared" si="19"/>
        <v>0.13783529708211889</v>
      </c>
      <c r="E32" s="15">
        <f t="shared" si="16"/>
        <v>4.1976402757486113</v>
      </c>
      <c r="F32" s="4">
        <f t="shared" si="2"/>
        <v>4.3744405728307303</v>
      </c>
      <c r="G32" s="4">
        <f t="shared" si="3"/>
        <v>4.3744405728307303</v>
      </c>
      <c r="H32" s="4">
        <v>281</v>
      </c>
      <c r="I32" s="4">
        <v>280</v>
      </c>
      <c r="J32" s="3">
        <f t="shared" si="4"/>
        <v>1.2832028743744384E-2</v>
      </c>
      <c r="K32" s="3">
        <f t="shared" si="18"/>
        <v>2.7487111531401664E-3</v>
      </c>
      <c r="L32" s="3">
        <f t="shared" si="6"/>
        <v>1.2832028743744384E-2</v>
      </c>
      <c r="M32" s="4">
        <f t="shared" si="15"/>
        <v>116.64688657591344</v>
      </c>
      <c r="N32" s="4">
        <f t="shared" si="7"/>
        <v>115.64688657591344</v>
      </c>
      <c r="O32" s="5">
        <v>1.5</v>
      </c>
      <c r="P32" s="5">
        <v>1.6</v>
      </c>
      <c r="Q32" s="3">
        <f t="shared" si="8"/>
        <v>3.8616673396927793E-2</v>
      </c>
      <c r="R32" s="15">
        <v>0.15</v>
      </c>
      <c r="S32" s="4">
        <v>0.34499999999999997</v>
      </c>
      <c r="T32" s="5">
        <v>7.2030000000000003</v>
      </c>
      <c r="U32" s="4">
        <v>0.192</v>
      </c>
      <c r="V32" s="3">
        <f t="shared" si="17"/>
        <v>2.8799999999999999E-2</v>
      </c>
      <c r="W32" s="4">
        <f t="shared" si="10"/>
        <v>3.695624278198383</v>
      </c>
      <c r="X32" s="5">
        <f t="shared" si="11"/>
        <v>3.1892017810104143</v>
      </c>
      <c r="Y32" s="5">
        <f t="shared" si="12"/>
        <v>0.81594535920348077</v>
      </c>
      <c r="Z32" s="5" t="str">
        <f t="shared" si="13"/>
        <v>OK</v>
      </c>
      <c r="AA32" s="2" t="str">
        <f t="shared" si="14"/>
        <v>OK</v>
      </c>
    </row>
    <row r="33" spans="1:27" x14ac:dyDescent="0.25">
      <c r="A33" s="6" t="s">
        <v>54</v>
      </c>
      <c r="B33" s="2">
        <v>64.599999999999994</v>
      </c>
      <c r="C33" s="3">
        <f t="shared" si="0"/>
        <v>3.2299999999999995E-2</v>
      </c>
      <c r="D33" s="4">
        <f t="shared" si="19"/>
        <v>0.11425843951629511</v>
      </c>
      <c r="E33" s="15">
        <f t="shared" si="16"/>
        <v>4.3354755728307302</v>
      </c>
      <c r="F33" s="4">
        <f t="shared" si="2"/>
        <v>4.4820340123470253</v>
      </c>
      <c r="G33" s="4">
        <f t="shared" si="3"/>
        <v>4.4820340123470253</v>
      </c>
      <c r="H33" s="4">
        <v>280</v>
      </c>
      <c r="I33" s="4">
        <v>280</v>
      </c>
      <c r="J33" s="3">
        <f t="shared" si="4"/>
        <v>0</v>
      </c>
      <c r="K33" s="3">
        <f t="shared" si="18"/>
        <v>2.717498856322339E-3</v>
      </c>
      <c r="L33" s="3">
        <f t="shared" si="6"/>
        <v>2.717498856322339E-3</v>
      </c>
      <c r="M33" s="4">
        <f t="shared" si="15"/>
        <v>115.64688657591344</v>
      </c>
      <c r="N33" s="4">
        <f t="shared" si="7"/>
        <v>115.47133614979502</v>
      </c>
      <c r="O33" s="5">
        <v>1.5</v>
      </c>
      <c r="P33" s="5">
        <v>1.6</v>
      </c>
      <c r="Q33" s="3">
        <f t="shared" si="8"/>
        <v>8.5978618557414774E-2</v>
      </c>
      <c r="R33" s="15">
        <v>0.15</v>
      </c>
      <c r="S33" s="4">
        <v>0.53800000000000003</v>
      </c>
      <c r="T33" s="2">
        <v>8.8800000000000008</v>
      </c>
      <c r="U33" s="4">
        <v>0.26100000000000001</v>
      </c>
      <c r="V33" s="3">
        <f t="shared" si="17"/>
        <v>3.9149999999999997E-2</v>
      </c>
      <c r="W33" s="4">
        <f t="shared" si="10"/>
        <v>1.0639008022501957</v>
      </c>
      <c r="X33" s="5">
        <f t="shared" si="11"/>
        <v>3.7183617360337609</v>
      </c>
      <c r="Y33" s="5">
        <f t="shared" si="12"/>
        <v>0.46291115974448521</v>
      </c>
      <c r="Z33" s="5" t="str">
        <f t="shared" si="13"/>
        <v>OK</v>
      </c>
      <c r="AA33" s="2" t="str">
        <f t="shared" si="14"/>
        <v>OK</v>
      </c>
    </row>
    <row r="34" spans="1:27" x14ac:dyDescent="0.25">
      <c r="A34" s="6" t="s">
        <v>55</v>
      </c>
      <c r="B34" s="2">
        <v>40</v>
      </c>
      <c r="C34" s="3">
        <f t="shared" si="0"/>
        <v>0.02</v>
      </c>
      <c r="D34" s="4">
        <f t="shared" si="19"/>
        <v>7.0748259762411836E-2</v>
      </c>
      <c r="E34" s="15">
        <f t="shared" si="16"/>
        <v>4.449734012347025</v>
      </c>
      <c r="F34" s="4">
        <f t="shared" si="2"/>
        <v>4.5404822721094371</v>
      </c>
      <c r="G34" s="4">
        <f t="shared" si="3"/>
        <v>4.5404822721094371</v>
      </c>
      <c r="H34" s="4">
        <v>282</v>
      </c>
      <c r="I34" s="4">
        <v>281</v>
      </c>
      <c r="J34" s="3">
        <f t="shared" si="4"/>
        <v>2.5000000000000001E-2</v>
      </c>
      <c r="K34" s="3">
        <f t="shared" si="18"/>
        <v>2.7010010738264998E-3</v>
      </c>
      <c r="L34" s="3">
        <f t="shared" si="6"/>
        <v>2.5000000000000001E-2</v>
      </c>
      <c r="M34" s="4">
        <f t="shared" si="15"/>
        <v>115.47133614979502</v>
      </c>
      <c r="N34" s="4">
        <f t="shared" si="7"/>
        <v>114.47133614979502</v>
      </c>
      <c r="O34" s="5">
        <v>1.5</v>
      </c>
      <c r="P34" s="5">
        <v>1.6</v>
      </c>
      <c r="Q34" s="3">
        <f t="shared" si="8"/>
        <v>2.8716531310964473E-2</v>
      </c>
      <c r="R34" s="15">
        <v>0.15</v>
      </c>
      <c r="S34" s="4">
        <v>0.29399999999999998</v>
      </c>
      <c r="T34" s="2">
        <v>6.61</v>
      </c>
      <c r="U34" s="4">
        <v>0.16800000000000001</v>
      </c>
      <c r="V34" s="3">
        <f t="shared" si="17"/>
        <v>2.52E-2</v>
      </c>
      <c r="W34" s="4">
        <f t="shared" si="10"/>
        <v>6.3</v>
      </c>
      <c r="X34" s="5">
        <f t="shared" si="11"/>
        <v>2.983225100457557</v>
      </c>
      <c r="Y34" s="5">
        <f t="shared" si="12"/>
        <v>1.0451327666856494</v>
      </c>
      <c r="Z34" s="5" t="str">
        <f t="shared" si="13"/>
        <v>OK</v>
      </c>
      <c r="AA34" s="2" t="str">
        <f t="shared" si="14"/>
        <v>OK</v>
      </c>
    </row>
    <row r="35" spans="1:27" x14ac:dyDescent="0.25">
      <c r="A35" s="6" t="s">
        <v>56</v>
      </c>
      <c r="B35" s="2">
        <v>161.19999999999999</v>
      </c>
      <c r="C35" s="3">
        <f t="shared" si="0"/>
        <v>8.0599999999999991E-2</v>
      </c>
      <c r="D35" s="4">
        <f t="shared" si="19"/>
        <v>0.28511548684251969</v>
      </c>
      <c r="E35" s="15">
        <f t="shared" si="16"/>
        <v>4.5204822721094366</v>
      </c>
      <c r="F35" s="4">
        <f t="shared" si="2"/>
        <v>4.8861977589519565</v>
      </c>
      <c r="G35" s="4">
        <f t="shared" si="3"/>
        <v>4.8861977589519565</v>
      </c>
      <c r="H35" s="4">
        <v>282</v>
      </c>
      <c r="I35" s="4">
        <v>280</v>
      </c>
      <c r="J35" s="3">
        <f t="shared" si="4"/>
        <v>1.2406947890818859E-2</v>
      </c>
      <c r="K35" s="3">
        <f t="shared" si="18"/>
        <v>2.6094339027812451E-3</v>
      </c>
      <c r="L35" s="3">
        <f t="shared" si="6"/>
        <v>1.2406947890818859E-2</v>
      </c>
      <c r="M35" s="4">
        <f t="shared" si="15"/>
        <v>114.47133614979502</v>
      </c>
      <c r="N35" s="4">
        <f t="shared" si="7"/>
        <v>112.47133614979502</v>
      </c>
      <c r="O35" s="5">
        <v>1.5</v>
      </c>
      <c r="P35" s="5">
        <v>1.6</v>
      </c>
      <c r="Q35" s="3">
        <f t="shared" si="8"/>
        <v>4.386706327406386E-2</v>
      </c>
      <c r="R35" s="15">
        <v>0.15</v>
      </c>
      <c r="S35" s="4">
        <v>0.36799999999999999</v>
      </c>
      <c r="T35" s="2">
        <v>7.44</v>
      </c>
      <c r="U35" s="4">
        <v>0.20100000000000001</v>
      </c>
      <c r="V35" s="3">
        <f t="shared" si="17"/>
        <v>3.015E-2</v>
      </c>
      <c r="W35" s="4">
        <f t="shared" si="10"/>
        <v>3.740694789081886</v>
      </c>
      <c r="X35" s="5">
        <f t="shared" si="11"/>
        <v>3.2630927047817688</v>
      </c>
      <c r="Y35" s="5">
        <f t="shared" si="12"/>
        <v>0.82871540999865012</v>
      </c>
      <c r="Z35" s="5" t="str">
        <f t="shared" si="13"/>
        <v>OK</v>
      </c>
      <c r="AA35" s="2" t="str">
        <f t="shared" si="14"/>
        <v>OK</v>
      </c>
    </row>
    <row r="36" spans="1:27" x14ac:dyDescent="0.25">
      <c r="A36" s="6" t="s">
        <v>57</v>
      </c>
      <c r="B36" s="2">
        <v>34.54</v>
      </c>
      <c r="C36" s="3">
        <f t="shared" si="0"/>
        <v>1.7270000000000001E-2</v>
      </c>
      <c r="D36" s="4">
        <f t="shared" si="19"/>
        <v>6.1091122304842621E-2</v>
      </c>
      <c r="E36" s="15">
        <f t="shared" si="16"/>
        <v>4.8055977589519561</v>
      </c>
      <c r="F36" s="4">
        <f t="shared" si="2"/>
        <v>4.8839588812567989</v>
      </c>
      <c r="G36" s="4">
        <f t="shared" si="3"/>
        <v>4.8839588812567989</v>
      </c>
      <c r="H36" s="4">
        <v>280</v>
      </c>
      <c r="I36" s="4">
        <v>280</v>
      </c>
      <c r="J36" s="3">
        <f t="shared" si="4"/>
        <v>0</v>
      </c>
      <c r="K36" s="3">
        <f t="shared" si="18"/>
        <v>2.6099960496299649E-3</v>
      </c>
      <c r="L36" s="3">
        <f t="shared" si="6"/>
        <v>2.6099960496299649E-3</v>
      </c>
      <c r="M36" s="4">
        <f t="shared" si="15"/>
        <v>112.47133614979502</v>
      </c>
      <c r="N36" s="4">
        <f t="shared" si="7"/>
        <v>112.3811868862408</v>
      </c>
      <c r="O36" s="5">
        <v>1.5</v>
      </c>
      <c r="P36" s="5">
        <v>1.6</v>
      </c>
      <c r="Q36" s="3">
        <f t="shared" si="8"/>
        <v>9.5598719225244613E-2</v>
      </c>
      <c r="R36" s="15">
        <v>0.15</v>
      </c>
      <c r="S36" s="4">
        <v>0.57599999999999996</v>
      </c>
      <c r="T36" s="2">
        <v>9.11</v>
      </c>
      <c r="U36" s="4">
        <v>0.27200000000000002</v>
      </c>
      <c r="V36" s="3">
        <f t="shared" si="17"/>
        <v>4.0800000000000003E-2</v>
      </c>
      <c r="W36" s="4">
        <f t="shared" si="10"/>
        <v>1.0648783882490258</v>
      </c>
      <c r="X36" s="5">
        <f t="shared" si="11"/>
        <v>3.7959093772112107</v>
      </c>
      <c r="Y36" s="5">
        <f t="shared" si="12"/>
        <v>0.46541277716720991</v>
      </c>
      <c r="Z36" s="5" t="str">
        <f t="shared" si="13"/>
        <v>OK</v>
      </c>
      <c r="AA36" s="2" t="str">
        <f t="shared" si="14"/>
        <v>OK</v>
      </c>
    </row>
    <row r="37" spans="1:27" x14ac:dyDescent="0.25">
      <c r="A37" s="6" t="s">
        <v>58</v>
      </c>
      <c r="B37" s="2">
        <v>36.299999999999997</v>
      </c>
      <c r="C37" s="3">
        <f t="shared" si="0"/>
        <v>1.8149999999999999E-2</v>
      </c>
      <c r="D37" s="4">
        <f t="shared" si="19"/>
        <v>6.4204045734388746E-2</v>
      </c>
      <c r="E37" s="15">
        <f t="shared" si="16"/>
        <v>4.866688881256799</v>
      </c>
      <c r="F37" s="4">
        <f t="shared" si="2"/>
        <v>4.9490429269911873</v>
      </c>
      <c r="G37" s="4">
        <f t="shared" si="3"/>
        <v>4.9490429269911873</v>
      </c>
      <c r="H37" s="4">
        <v>281</v>
      </c>
      <c r="I37" s="4">
        <v>280</v>
      </c>
      <c r="J37" s="3">
        <f t="shared" si="4"/>
        <v>2.7548209366391185E-2</v>
      </c>
      <c r="K37" s="3">
        <f t="shared" si="18"/>
        <v>2.5938073449026685E-3</v>
      </c>
      <c r="L37" s="3">
        <f t="shared" si="6"/>
        <v>2.7548209366391185E-2</v>
      </c>
      <c r="M37" s="4">
        <f t="shared" si="15"/>
        <v>112.3811868862408</v>
      </c>
      <c r="N37" s="4">
        <f t="shared" si="7"/>
        <v>111.3811868862408</v>
      </c>
      <c r="O37" s="5">
        <v>1.5</v>
      </c>
      <c r="P37" s="5">
        <v>1.6</v>
      </c>
      <c r="Q37" s="3">
        <f t="shared" si="8"/>
        <v>2.981772694091913E-2</v>
      </c>
      <c r="R37" s="15">
        <v>0.15</v>
      </c>
      <c r="S37" s="4">
        <v>0.3</v>
      </c>
      <c r="T37" s="2">
        <v>6.69</v>
      </c>
      <c r="U37" s="4">
        <v>0.17100000000000001</v>
      </c>
      <c r="V37" s="3">
        <f t="shared" si="17"/>
        <v>2.5650000000000003E-2</v>
      </c>
      <c r="W37" s="4">
        <f t="shared" si="10"/>
        <v>7.0661157024793395</v>
      </c>
      <c r="X37" s="5">
        <f t="shared" si="11"/>
        <v>3.0097431784124042</v>
      </c>
      <c r="Y37" s="5">
        <f t="shared" si="12"/>
        <v>1.1103830029422914</v>
      </c>
      <c r="Z37" s="5" t="str">
        <f t="shared" si="13"/>
        <v>OK</v>
      </c>
      <c r="AA37" s="2" t="str">
        <f>IF(W38&gt;=1,"OK","RECALCULAR")</f>
        <v>OK</v>
      </c>
    </row>
    <row r="38" spans="1:27" x14ac:dyDescent="0.25">
      <c r="A38" s="6" t="s">
        <v>59</v>
      </c>
      <c r="B38" s="2">
        <v>8.67</v>
      </c>
      <c r="C38" s="3">
        <f t="shared" si="0"/>
        <v>4.3350000000000003E-3</v>
      </c>
      <c r="D38" s="4">
        <f t="shared" si="19"/>
        <v>1.5334685303502767E-2</v>
      </c>
      <c r="E38" s="15">
        <f>D37+E37</f>
        <v>4.9308929269911879</v>
      </c>
      <c r="F38" s="4">
        <f t="shared" ref="F38" si="20">SUM(C38:E38)</f>
        <v>4.9505626122946902</v>
      </c>
      <c r="G38" s="4">
        <f t="shared" si="3"/>
        <v>4.9505626122946902</v>
      </c>
      <c r="H38" s="4">
        <v>284</v>
      </c>
      <c r="I38" s="4">
        <v>281</v>
      </c>
      <c r="J38" s="3">
        <f t="shared" ref="J38" si="21">(H38-I38)/B38</f>
        <v>0.34602076124567477</v>
      </c>
      <c r="K38" s="3">
        <f t="shared" si="18"/>
        <v>2.5934330878333218E-3</v>
      </c>
      <c r="L38" s="3">
        <f t="shared" si="6"/>
        <v>0.34602076124567477</v>
      </c>
      <c r="M38" s="4">
        <f t="shared" si="15"/>
        <v>111.3811868862408</v>
      </c>
      <c r="N38" s="4">
        <f t="shared" si="7"/>
        <v>108.3811868862408</v>
      </c>
      <c r="O38" s="5">
        <v>1.5</v>
      </c>
      <c r="P38" s="5">
        <v>1.6</v>
      </c>
      <c r="Q38" s="3">
        <f t="shared" si="8"/>
        <v>8.4159564409009725E-3</v>
      </c>
      <c r="R38" s="15">
        <v>0.15</v>
      </c>
      <c r="S38" s="4">
        <v>0.158</v>
      </c>
      <c r="T38" s="2">
        <v>4.59</v>
      </c>
      <c r="U38" s="4">
        <v>9.7000000000000003E-2</v>
      </c>
      <c r="V38" s="3">
        <f t="shared" si="17"/>
        <v>1.455E-2</v>
      </c>
      <c r="W38" s="4">
        <f t="shared" si="10"/>
        <v>50.346020761245683</v>
      </c>
      <c r="X38" s="5">
        <f t="shared" si="11"/>
        <v>2.2668211221885155</v>
      </c>
      <c r="Y38" s="5">
        <f t="shared" si="12"/>
        <v>2.7</v>
      </c>
      <c r="Z38" s="5" t="str">
        <f t="shared" si="13"/>
        <v>OK</v>
      </c>
      <c r="AA38" s="2" t="str">
        <f>IF(W38&gt;=1,"OK","RECALCULAR")</f>
        <v>OK</v>
      </c>
    </row>
    <row r="39" spans="1:27" x14ac:dyDescent="0.25">
      <c r="A39" s="6"/>
      <c r="B39" s="2">
        <f>SUM(B4:B38)</f>
        <v>2751.54</v>
      </c>
      <c r="C39" s="3"/>
      <c r="D39" s="4"/>
      <c r="E39" s="4"/>
      <c r="F39" s="4"/>
      <c r="G39" s="4"/>
      <c r="H39" s="4"/>
      <c r="I39" s="4"/>
      <c r="J39" s="3"/>
      <c r="K39" s="3"/>
      <c r="L39" s="3"/>
      <c r="M39" s="4"/>
      <c r="N39" s="4"/>
      <c r="O39" s="5"/>
      <c r="P39" s="5"/>
      <c r="Q39" s="3"/>
      <c r="R39" s="15"/>
      <c r="S39" s="4"/>
      <c r="T39" s="2"/>
      <c r="U39" s="4"/>
      <c r="V39" s="3"/>
      <c r="W39" s="4"/>
      <c r="X39" s="5"/>
      <c r="Y39" s="5"/>
      <c r="Z39" s="5"/>
      <c r="AA39" s="2"/>
    </row>
    <row r="40" spans="1:27" x14ac:dyDescent="0.25">
      <c r="A40" s="27" t="s">
        <v>61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x14ac:dyDescent="0.25">
      <c r="O41" s="1"/>
    </row>
    <row r="42" spans="1:27" x14ac:dyDescent="0.25">
      <c r="O42" s="1"/>
    </row>
  </sheetData>
  <mergeCells count="2">
    <mergeCell ref="A1:AA1"/>
    <mergeCell ref="A40:AA40"/>
  </mergeCells>
  <printOptions horizontalCentered="1" verticalCentered="1"/>
  <pageMargins left="0.39370078740157483" right="0.39370078740157483" top="0.78740157480314965" bottom="0.7874015748031496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renata silva</cp:lastModifiedBy>
  <cp:lastPrinted>2018-11-22T16:32:57Z</cp:lastPrinted>
  <dcterms:created xsi:type="dcterms:W3CDTF">2012-06-24T18:48:20Z</dcterms:created>
  <dcterms:modified xsi:type="dcterms:W3CDTF">2018-11-24T13:47:10Z</dcterms:modified>
</cp:coreProperties>
</file>